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195" windowHeight="1845" firstSheet="3" activeTab="6"/>
  </bookViews>
  <sheets>
    <sheet name="CF Y1" sheetId="1" r:id="rId1"/>
    <sheet name="CF Y2" sheetId="2" r:id="rId2"/>
    <sheet name="P &amp; L &amp; BS" sheetId="3" r:id="rId3"/>
    <sheet name="Graph" sheetId="4" r:id="rId4"/>
    <sheet name="Break-Even" sheetId="5" r:id="rId5"/>
    <sheet name="Sales Analysis" sheetId="6" r:id="rId6"/>
    <sheet name="Notes on completing worksheets" sheetId="7" r:id="rId7"/>
  </sheets>
  <externalReferences>
    <externalReference r:id="rId10"/>
  </externalReferences>
  <definedNames>
    <definedName name="ClosingStock">'P &amp; L &amp; BS'!$Q$16</definedName>
    <definedName name="_xlnm.Print_Area" localSheetId="0">'CF Y1'!$A$1:$N$49</definedName>
    <definedName name="_xlnm.Print_Area" localSheetId="1">'CF Y2'!$A$1:$N$49</definedName>
    <definedName name="_xlnm.Print_Area" localSheetId="2">'P &amp; L &amp; BS'!$A$1:$T$45</definedName>
  </definedNames>
  <calcPr fullCalcOnLoad="1"/>
</workbook>
</file>

<file path=xl/comments1.xml><?xml version="1.0" encoding="utf-8"?>
<comments xmlns="http://schemas.openxmlformats.org/spreadsheetml/2006/main">
  <authors>
    <author>Sean McDonald</author>
  </authors>
  <commentList>
    <comment ref="D41" authorId="0">
      <text>
        <r>
          <rPr>
            <b/>
            <sz val="8"/>
            <rFont val="Tahoma"/>
            <family val="2"/>
          </rPr>
          <t>Sean McDonald:</t>
        </r>
        <r>
          <rPr>
            <sz val="8"/>
            <rFont val="Tahoma"/>
            <family val="2"/>
          </rPr>
          <t xml:space="preserve">
Adjust if it is a zero rated or exempt business</t>
        </r>
      </text>
    </comment>
    <comment ref="F41" authorId="0">
      <text>
        <r>
          <rPr>
            <b/>
            <sz val="8"/>
            <rFont val="Tahoma"/>
            <family val="2"/>
          </rPr>
          <t>Sean McDonald:</t>
        </r>
        <r>
          <rPr>
            <sz val="8"/>
            <rFont val="Tahoma"/>
            <family val="2"/>
          </rPr>
          <t xml:space="preserve">
Adjust if it is a zero rated or exempt business</t>
        </r>
      </text>
    </comment>
    <comment ref="H41" authorId="0">
      <text>
        <r>
          <rPr>
            <b/>
            <sz val="8"/>
            <rFont val="Tahoma"/>
            <family val="2"/>
          </rPr>
          <t>Sean McDonald:</t>
        </r>
        <r>
          <rPr>
            <sz val="8"/>
            <rFont val="Tahoma"/>
            <family val="2"/>
          </rPr>
          <t xml:space="preserve">
Adjust if it is a zero rated or exempt business</t>
        </r>
      </text>
    </comment>
    <comment ref="J41" authorId="0">
      <text>
        <r>
          <rPr>
            <b/>
            <sz val="8"/>
            <rFont val="Tahoma"/>
            <family val="2"/>
          </rPr>
          <t>Sean McDonald:</t>
        </r>
        <r>
          <rPr>
            <sz val="8"/>
            <rFont val="Tahoma"/>
            <family val="2"/>
          </rPr>
          <t xml:space="preserve">
Adjust if it is a zero rated or exempt business</t>
        </r>
      </text>
    </comment>
    <comment ref="L41" authorId="0">
      <text>
        <r>
          <rPr>
            <b/>
            <sz val="8"/>
            <rFont val="Tahoma"/>
            <family val="2"/>
          </rPr>
          <t>Sean McDonald:</t>
        </r>
        <r>
          <rPr>
            <sz val="8"/>
            <rFont val="Tahoma"/>
            <family val="2"/>
          </rPr>
          <t xml:space="preserve">
Adjust if it is a zero rated or exempt business</t>
        </r>
      </text>
    </comment>
  </commentList>
</comments>
</file>

<file path=xl/comments2.xml><?xml version="1.0" encoding="utf-8"?>
<comments xmlns="http://schemas.openxmlformats.org/spreadsheetml/2006/main">
  <authors>
    <author>Sean McDonald</author>
  </authors>
  <commentList>
    <comment ref="D41" authorId="0">
      <text>
        <r>
          <rPr>
            <b/>
            <sz val="8"/>
            <rFont val="Tahoma"/>
            <family val="2"/>
          </rPr>
          <t>Sean McDonald:</t>
        </r>
        <r>
          <rPr>
            <sz val="8"/>
            <rFont val="Tahoma"/>
            <family val="2"/>
          </rPr>
          <t xml:space="preserve">
Adjust if it is a zero rated or exempt business</t>
        </r>
      </text>
    </comment>
    <comment ref="F41" authorId="0">
      <text>
        <r>
          <rPr>
            <b/>
            <sz val="8"/>
            <rFont val="Tahoma"/>
            <family val="2"/>
          </rPr>
          <t>Sean McDonald:</t>
        </r>
        <r>
          <rPr>
            <sz val="8"/>
            <rFont val="Tahoma"/>
            <family val="2"/>
          </rPr>
          <t xml:space="preserve">
Adjust if it is a zero rated or exempt business</t>
        </r>
      </text>
    </comment>
    <comment ref="H41" authorId="0">
      <text>
        <r>
          <rPr>
            <b/>
            <sz val="8"/>
            <rFont val="Tahoma"/>
            <family val="2"/>
          </rPr>
          <t>Sean McDonald:</t>
        </r>
        <r>
          <rPr>
            <sz val="8"/>
            <rFont val="Tahoma"/>
            <family val="2"/>
          </rPr>
          <t xml:space="preserve">
Adjust if it is a zero rated or exempt business</t>
        </r>
      </text>
    </comment>
    <comment ref="J41" authorId="0">
      <text>
        <r>
          <rPr>
            <b/>
            <sz val="8"/>
            <rFont val="Tahoma"/>
            <family val="2"/>
          </rPr>
          <t>Sean McDonald:</t>
        </r>
        <r>
          <rPr>
            <sz val="8"/>
            <rFont val="Tahoma"/>
            <family val="2"/>
          </rPr>
          <t xml:space="preserve">
Adjust if it is a zero rated or exempt business</t>
        </r>
      </text>
    </comment>
    <comment ref="L41" authorId="0">
      <text>
        <r>
          <rPr>
            <b/>
            <sz val="8"/>
            <rFont val="Tahoma"/>
            <family val="2"/>
          </rPr>
          <t>Sean McDonald:</t>
        </r>
        <r>
          <rPr>
            <sz val="8"/>
            <rFont val="Tahoma"/>
            <family val="2"/>
          </rPr>
          <t xml:space="preserve">
Adjust if it is a zero rated or exempt business</t>
        </r>
      </text>
    </comment>
  </commentList>
</comments>
</file>

<file path=xl/sharedStrings.xml><?xml version="1.0" encoding="utf-8"?>
<sst xmlns="http://schemas.openxmlformats.org/spreadsheetml/2006/main" count="162" uniqueCount="118">
  <si>
    <t>Cash Flow Forecast - Year 1</t>
  </si>
  <si>
    <t>Total</t>
  </si>
  <si>
    <t>Sales</t>
  </si>
  <si>
    <t>V.A.T.</t>
  </si>
  <si>
    <t>Cash Receipts:</t>
  </si>
  <si>
    <t>Debtors</t>
  </si>
  <si>
    <t>Promoter's Investment</t>
  </si>
  <si>
    <t>Grants</t>
  </si>
  <si>
    <t>Term Loan</t>
  </si>
  <si>
    <t>Total Receipts</t>
  </si>
  <si>
    <t>Expenditure:</t>
  </si>
  <si>
    <t>Rent &amp; Rates</t>
  </si>
  <si>
    <t>Telephone</t>
  </si>
  <si>
    <t>Printing &amp; Stationery</t>
  </si>
  <si>
    <t>Motor &amp; Travelling</t>
  </si>
  <si>
    <t>Bank Interest &amp; Charges</t>
  </si>
  <si>
    <t>Audit &amp; Accountancy</t>
  </si>
  <si>
    <t>Sundries</t>
  </si>
  <si>
    <t>Loan Repayments (Capital)</t>
  </si>
  <si>
    <t>Loan Repayments (Interest)</t>
  </si>
  <si>
    <t>V.A.T.on Expenses</t>
  </si>
  <si>
    <t>V.A.T. Returns</t>
  </si>
  <si>
    <t>Total Payments</t>
  </si>
  <si>
    <t>Net Cash Flow</t>
  </si>
  <si>
    <t>Opening Balance</t>
  </si>
  <si>
    <t>Closing Balance</t>
  </si>
  <si>
    <t xml:space="preserve">Projected Profit &amp; Loss Account </t>
  </si>
  <si>
    <t xml:space="preserve">Projected Balance Sheet </t>
  </si>
  <si>
    <t>End</t>
  </si>
  <si>
    <t>as at:</t>
  </si>
  <si>
    <t>Start</t>
  </si>
  <si>
    <t>Fixed Assets:</t>
  </si>
  <si>
    <t>Equipment</t>
  </si>
  <si>
    <t>Cost of Sales:</t>
  </si>
  <si>
    <t>Less Depreciation</t>
  </si>
  <si>
    <t>Gross Profit</t>
  </si>
  <si>
    <t>Current Assets:</t>
  </si>
  <si>
    <t>Stocks</t>
  </si>
  <si>
    <t>Overheads:</t>
  </si>
  <si>
    <t>Cash</t>
  </si>
  <si>
    <t>Current Liabilities:</t>
  </si>
  <si>
    <t>Trade Creditors</t>
  </si>
  <si>
    <t>Statutory Creditors ( VAT)</t>
  </si>
  <si>
    <t>Bank</t>
  </si>
  <si>
    <t>Net Current Assets</t>
  </si>
  <si>
    <t>Total Assets</t>
  </si>
  <si>
    <t>Depreciation</t>
  </si>
  <si>
    <t>Financed by:</t>
  </si>
  <si>
    <t>Promoter's Capital</t>
  </si>
  <si>
    <t>Revenue reserves</t>
  </si>
  <si>
    <t>Net Profit (Loss)</t>
  </si>
  <si>
    <t>No</t>
  </si>
  <si>
    <t>Price</t>
  </si>
  <si>
    <t>Value</t>
  </si>
  <si>
    <t>Break-Even Calculation</t>
  </si>
  <si>
    <t>Variable Costs</t>
  </si>
  <si>
    <t>Cost of Sales</t>
  </si>
  <si>
    <t>Contribution</t>
  </si>
  <si>
    <t>Fixed Costs</t>
  </si>
  <si>
    <t>Net Profit</t>
  </si>
  <si>
    <t>Annual Break-Even Sales</t>
  </si>
  <si>
    <t>Monthly Break-Even Sales</t>
  </si>
  <si>
    <t>Weekly Break-Even Sales</t>
  </si>
  <si>
    <t>Customers</t>
  </si>
  <si>
    <t>Aug</t>
  </si>
  <si>
    <t>Sep</t>
  </si>
  <si>
    <t>Oct</t>
  </si>
  <si>
    <t>Nov</t>
  </si>
  <si>
    <t>Dec</t>
  </si>
  <si>
    <t>Jan</t>
  </si>
  <si>
    <t>Feb</t>
  </si>
  <si>
    <t>Mar</t>
  </si>
  <si>
    <t>Apr</t>
  </si>
  <si>
    <t>May</t>
  </si>
  <si>
    <t>Jun</t>
  </si>
  <si>
    <t>Jul</t>
  </si>
  <si>
    <t>Production Costs</t>
  </si>
  <si>
    <t>Grant Repayments</t>
  </si>
  <si>
    <t>Year 1</t>
  </si>
  <si>
    <t>Year 2</t>
  </si>
  <si>
    <t>Sales - Year 1</t>
  </si>
  <si>
    <t>Sales - Year 2</t>
  </si>
  <si>
    <t>Product 1</t>
  </si>
  <si>
    <t>Accruals</t>
  </si>
  <si>
    <t>Light, Heat &amp; Power</t>
  </si>
  <si>
    <t>Insurance</t>
  </si>
  <si>
    <t>Cleaning Materials</t>
  </si>
  <si>
    <t xml:space="preserve">Advertising </t>
  </si>
  <si>
    <t xml:space="preserve">R &amp; D </t>
  </si>
  <si>
    <t>Legal Expenses</t>
  </si>
  <si>
    <t xml:space="preserve">Capital Expenditure </t>
  </si>
  <si>
    <t>Carriage out</t>
  </si>
  <si>
    <t>Salaries</t>
  </si>
  <si>
    <t>€</t>
  </si>
  <si>
    <t>Product 2</t>
  </si>
  <si>
    <t>Refundable Grants</t>
  </si>
  <si>
    <t>Equipment leasing</t>
  </si>
  <si>
    <t>Development Costs</t>
  </si>
  <si>
    <t>A.N.Other</t>
  </si>
  <si>
    <t>Cash Flow Forecast - Year 2</t>
  </si>
  <si>
    <t>Decide on sales price for your products</t>
  </si>
  <si>
    <t>Agree realistic monthly targets for each product</t>
  </si>
  <si>
    <t>Draw up sales budget by product by month</t>
  </si>
  <si>
    <t>Draw up purchases budget based on your costings</t>
  </si>
  <si>
    <t>Calculate VAT on sales and purchases</t>
  </si>
  <si>
    <t>Enter cash from other sources</t>
  </si>
  <si>
    <t>Project payments to suppliers based on anticipated credit terms</t>
  </si>
  <si>
    <t>Allow for depreciation</t>
  </si>
  <si>
    <t>Calculate your net worth by entering your assets and liabilities in the opening balance sheet.</t>
  </si>
  <si>
    <t>When figure for Total Assets has been calculated insert this figure into cell O39 so that opening balance sheet balances</t>
  </si>
  <si>
    <t>Allowing for credit terms, project monthly receipts from customers</t>
  </si>
  <si>
    <t>Enter all other projected expenses</t>
  </si>
  <si>
    <t>Enter opening cash postion on the cash flow forecast</t>
  </si>
  <si>
    <t>We recommend that you complete the Sales Analysis worksheet first as data from this will be pulled into the Cash Flow worksheets</t>
  </si>
  <si>
    <t>Unit Price</t>
  </si>
  <si>
    <t>Value (total price)</t>
  </si>
  <si>
    <t>Some notes on Producing your financial projections</t>
  </si>
  <si>
    <t>The formulae in the worksheets are protected. If you wish to unprotect, you can do so easily as it is not password protected. However, once you have ammended the cell in question, we recommend to re protect the worksheets before closing.</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</si>
</sst>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0"/>
    <numFmt numFmtId="191" formatCode="_-* #,##0.0_-;\-* #,##0.0_-;_-* &quot;-&quot;??_-;_-@_-"/>
    <numFmt numFmtId="192" formatCode="_-* #,##0_-;\-* #,##0_-;_-* &quot;-&quot;??_-;_-@_-"/>
    <numFmt numFmtId="193" formatCode="#,##0_ ;[Red]\-#,##0\ "/>
    <numFmt numFmtId="194" formatCode="0.0%"/>
    <numFmt numFmtId="195" formatCode="\(0.00%\)"/>
    <numFmt numFmtId="196" formatCode="0,000"/>
    <numFmt numFmtId="197" formatCode="&quot;£&quot;#,##0"/>
    <numFmt numFmtId="198" formatCode="#,##0.0"/>
    <numFmt numFmtId="199" formatCode="&quot;£&quot;#,##0.0"/>
    <numFmt numFmtId="200" formatCode="&quot;£&quot;#,##0.00"/>
    <numFmt numFmtId="201" formatCode="&quot;£&quot;#,##0.000"/>
    <numFmt numFmtId="202" formatCode="&quot;£&quot;#,##0.0000"/>
    <numFmt numFmtId="203" formatCode="0_);\(0\)"/>
    <numFmt numFmtId="204" formatCode="\(0,000\)"/>
    <numFmt numFmtId="205" formatCode="#,##0.000"/>
    <numFmt numFmtId="206" formatCode="&quot;€&quot;#,##0.000"/>
    <numFmt numFmtId="207" formatCode="0.000"/>
    <numFmt numFmtId="208" formatCode="0."/>
  </numFmts>
  <fonts count="52">
    <font>
      <sz val="10"/>
      <name val="Arial"/>
      <family val="0"/>
    </font>
    <font>
      <b/>
      <sz val="10"/>
      <name val="Arial"/>
      <family val="0"/>
    </font>
    <font>
      <i/>
      <sz val="10"/>
      <name val="Arial"/>
      <family val="0"/>
    </font>
    <font>
      <b/>
      <i/>
      <sz val="10"/>
      <name val="Arial"/>
      <family val="0"/>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b/>
      <sz val="18"/>
      <color indexed="12"/>
      <name val="Times New Roman"/>
      <family val="1"/>
    </font>
    <font>
      <sz val="14"/>
      <name val="Times New Roman"/>
      <family val="1"/>
    </font>
    <font>
      <sz val="14"/>
      <color indexed="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0"/>
    </font>
    <font>
      <b/>
      <sz val="10"/>
      <color indexed="8"/>
      <name val="Arial"/>
      <family val="0"/>
    </font>
    <font>
      <sz val="6.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ck"/>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4" fontId="0" fillId="0" borderId="0" xfId="0" applyNumberFormat="1" applyAlignment="1">
      <alignment/>
    </xf>
    <xf numFmtId="4" fontId="0" fillId="0" borderId="0" xfId="0" applyNumberFormat="1" applyAlignment="1">
      <alignment horizontal="right"/>
    </xf>
    <xf numFmtId="3" fontId="0" fillId="0" borderId="0" xfId="0" applyNumberFormat="1" applyAlignment="1">
      <alignment/>
    </xf>
    <xf numFmtId="3" fontId="0" fillId="0" borderId="0" xfId="0" applyNumberFormat="1" applyAlignment="1">
      <alignment horizontal="right"/>
    </xf>
    <xf numFmtId="3" fontId="0" fillId="0" borderId="10" xfId="0" applyNumberFormat="1" applyBorder="1" applyAlignment="1">
      <alignment vertical="center"/>
    </xf>
    <xf numFmtId="38" fontId="0" fillId="0" borderId="0" xfId="0" applyNumberFormat="1" applyAlignment="1">
      <alignment/>
    </xf>
    <xf numFmtId="3" fontId="0" fillId="0" borderId="11" xfId="0" applyNumberFormat="1" applyBorder="1" applyAlignment="1">
      <alignment horizontal="right"/>
    </xf>
    <xf numFmtId="3" fontId="0" fillId="0" borderId="0" xfId="0" applyNumberFormat="1" applyAlignment="1">
      <alignment vertical="center"/>
    </xf>
    <xf numFmtId="0" fontId="0" fillId="0" borderId="0" xfId="0" applyAlignment="1">
      <alignment vertical="center"/>
    </xf>
    <xf numFmtId="0" fontId="9" fillId="0" borderId="0" xfId="0" applyFont="1" applyAlignment="1">
      <alignment/>
    </xf>
    <xf numFmtId="4" fontId="10" fillId="0" borderId="0" xfId="0" applyNumberFormat="1" applyFont="1" applyAlignment="1">
      <alignment/>
    </xf>
    <xf numFmtId="0" fontId="10" fillId="0" borderId="0" xfId="0" applyFont="1" applyAlignment="1">
      <alignment/>
    </xf>
    <xf numFmtId="4" fontId="10" fillId="0" borderId="0" xfId="0" applyNumberFormat="1" applyFont="1" applyAlignment="1">
      <alignment horizontal="right"/>
    </xf>
    <xf numFmtId="4" fontId="10" fillId="0" borderId="0" xfId="0" applyNumberFormat="1" applyFont="1" applyBorder="1" applyAlignment="1">
      <alignment horizontal="right"/>
    </xf>
    <xf numFmtId="0" fontId="10" fillId="0" borderId="0" xfId="0" applyFont="1" applyBorder="1" applyAlignment="1">
      <alignment/>
    </xf>
    <xf numFmtId="3" fontId="10" fillId="0" borderId="0" xfId="0" applyNumberFormat="1" applyFont="1" applyAlignment="1">
      <alignment horizontal="right"/>
    </xf>
    <xf numFmtId="3" fontId="10" fillId="0" borderId="0" xfId="0" applyNumberFormat="1" applyFont="1" applyAlignment="1">
      <alignment/>
    </xf>
    <xf numFmtId="3" fontId="10" fillId="0" borderId="11" xfId="0" applyNumberFormat="1" applyFont="1" applyBorder="1" applyAlignment="1">
      <alignment horizontal="right"/>
    </xf>
    <xf numFmtId="3" fontId="10" fillId="0" borderId="10" xfId="0" applyNumberFormat="1" applyFont="1" applyBorder="1" applyAlignment="1">
      <alignment vertical="center"/>
    </xf>
    <xf numFmtId="3" fontId="10" fillId="0" borderId="0" xfId="0" applyNumberFormat="1" applyFont="1" applyAlignment="1">
      <alignment vertical="center"/>
    </xf>
    <xf numFmtId="0" fontId="10" fillId="0" borderId="0" xfId="0" applyFont="1" applyAlignment="1">
      <alignment vertical="center"/>
    </xf>
    <xf numFmtId="38" fontId="10" fillId="0" borderId="0" xfId="0" applyNumberFormat="1" applyFont="1" applyAlignment="1">
      <alignment/>
    </xf>
    <xf numFmtId="3" fontId="9" fillId="0" borderId="12" xfId="0" applyNumberFormat="1" applyFont="1" applyFill="1" applyBorder="1" applyAlignment="1">
      <alignment/>
    </xf>
    <xf numFmtId="3" fontId="10" fillId="0" borderId="12" xfId="0" applyNumberFormat="1" applyFont="1" applyFill="1" applyBorder="1" applyAlignment="1">
      <alignment/>
    </xf>
    <xf numFmtId="3" fontId="10" fillId="0" borderId="0" xfId="0" applyNumberFormat="1" applyFont="1" applyFill="1" applyBorder="1" applyAlignment="1">
      <alignment/>
    </xf>
    <xf numFmtId="3" fontId="9" fillId="0" borderId="12" xfId="0" applyNumberFormat="1" applyFont="1" applyFill="1" applyBorder="1" applyAlignment="1">
      <alignment horizontal="left"/>
    </xf>
    <xf numFmtId="0" fontId="9" fillId="0" borderId="12" xfId="0" applyFont="1" applyFill="1" applyBorder="1" applyAlignment="1">
      <alignment horizontal="left"/>
    </xf>
    <xf numFmtId="192" fontId="9" fillId="0" borderId="12" xfId="42" applyNumberFormat="1" applyFont="1" applyFill="1" applyBorder="1" applyAlignment="1">
      <alignment horizontal="left"/>
    </xf>
    <xf numFmtId="192" fontId="9" fillId="0" borderId="0" xfId="42" applyNumberFormat="1" applyFont="1" applyFill="1" applyBorder="1" applyAlignment="1">
      <alignment horizontal="left"/>
    </xf>
    <xf numFmtId="0" fontId="9" fillId="0" borderId="0" xfId="0" applyFont="1" applyFill="1" applyBorder="1" applyAlignment="1">
      <alignment horizontal="left"/>
    </xf>
    <xf numFmtId="192" fontId="10" fillId="0" borderId="0" xfId="42" applyNumberFormat="1" applyFont="1" applyFill="1" applyBorder="1" applyAlignment="1">
      <alignment/>
    </xf>
    <xf numFmtId="192" fontId="10" fillId="0" borderId="0" xfId="42" applyNumberFormat="1" applyFont="1" applyAlignment="1">
      <alignment/>
    </xf>
    <xf numFmtId="192" fontId="9" fillId="0" borderId="0" xfId="42" applyNumberFormat="1" applyFont="1" applyFill="1" applyBorder="1" applyAlignment="1">
      <alignment horizontal="center"/>
    </xf>
    <xf numFmtId="3" fontId="9" fillId="0" borderId="0" xfId="0" applyNumberFormat="1" applyFont="1" applyFill="1" applyBorder="1" applyAlignment="1">
      <alignment horizontal="right"/>
    </xf>
    <xf numFmtId="192" fontId="9" fillId="0" borderId="0" xfId="42" applyNumberFormat="1" applyFont="1" applyFill="1" applyBorder="1" applyAlignment="1">
      <alignment horizontal="right"/>
    </xf>
    <xf numFmtId="192" fontId="9" fillId="0" borderId="0" xfId="42" applyNumberFormat="1" applyFont="1" applyAlignment="1">
      <alignment horizontal="right"/>
    </xf>
    <xf numFmtId="0" fontId="9" fillId="0" borderId="0" xfId="0" applyFont="1" applyAlignment="1">
      <alignment horizontal="right"/>
    </xf>
    <xf numFmtId="0" fontId="10" fillId="0" borderId="0" xfId="0" applyFont="1" applyFill="1" applyBorder="1" applyAlignment="1">
      <alignment horizontal="left"/>
    </xf>
    <xf numFmtId="192" fontId="10" fillId="0" borderId="0" xfId="0" applyNumberFormat="1" applyFont="1" applyAlignment="1">
      <alignment/>
    </xf>
    <xf numFmtId="192" fontId="10" fillId="0" borderId="10" xfId="42" applyNumberFormat="1" applyFont="1" applyBorder="1" applyAlignment="1">
      <alignment/>
    </xf>
    <xf numFmtId="192" fontId="10" fillId="0" borderId="0" xfId="42" applyNumberFormat="1" applyFont="1" applyBorder="1" applyAlignment="1">
      <alignment/>
    </xf>
    <xf numFmtId="0" fontId="9" fillId="0" borderId="10" xfId="0" applyFont="1" applyFill="1" applyBorder="1" applyAlignment="1">
      <alignment horizontal="left"/>
    </xf>
    <xf numFmtId="3" fontId="10" fillId="0" borderId="10" xfId="0" applyNumberFormat="1" applyFont="1" applyFill="1" applyBorder="1" applyAlignment="1">
      <alignment/>
    </xf>
    <xf numFmtId="195" fontId="10" fillId="0" borderId="0" xfId="0" applyNumberFormat="1" applyFont="1" applyFill="1" applyBorder="1" applyAlignment="1">
      <alignment/>
    </xf>
    <xf numFmtId="175" fontId="10" fillId="0" borderId="0" xfId="42" applyNumberFormat="1" applyFont="1" applyAlignment="1">
      <alignment/>
    </xf>
    <xf numFmtId="175" fontId="10" fillId="0" borderId="0" xfId="0" applyNumberFormat="1" applyFont="1" applyAlignment="1">
      <alignment/>
    </xf>
    <xf numFmtId="175" fontId="10" fillId="0" borderId="10" xfId="42" applyNumberFormat="1" applyFont="1" applyBorder="1" applyAlignment="1">
      <alignment/>
    </xf>
    <xf numFmtId="175" fontId="10" fillId="0" borderId="0" xfId="42" applyNumberFormat="1" applyFont="1" applyBorder="1" applyAlignment="1">
      <alignment/>
    </xf>
    <xf numFmtId="192" fontId="10" fillId="0" borderId="13" xfId="42" applyNumberFormat="1" applyFont="1" applyBorder="1" applyAlignment="1">
      <alignment/>
    </xf>
    <xf numFmtId="3" fontId="10" fillId="0" borderId="0" xfId="0" applyNumberFormat="1" applyFont="1" applyBorder="1" applyAlignment="1">
      <alignment/>
    </xf>
    <xf numFmtId="3" fontId="10" fillId="0" borderId="14" xfId="0" applyNumberFormat="1" applyFont="1" applyFill="1" applyBorder="1" applyAlignment="1">
      <alignment/>
    </xf>
    <xf numFmtId="0" fontId="9" fillId="0" borderId="14" xfId="0" applyFont="1" applyFill="1" applyBorder="1" applyAlignment="1">
      <alignment horizontal="left"/>
    </xf>
    <xf numFmtId="195" fontId="10" fillId="0" borderId="0" xfId="59" applyNumberFormat="1" applyFont="1" applyAlignment="1">
      <alignment/>
    </xf>
    <xf numFmtId="197" fontId="10" fillId="0" borderId="0" xfId="0" applyNumberFormat="1" applyFont="1" applyAlignment="1">
      <alignment/>
    </xf>
    <xf numFmtId="43" fontId="10" fillId="0" borderId="0" xfId="42" applyFont="1" applyAlignment="1">
      <alignment/>
    </xf>
    <xf numFmtId="3" fontId="10" fillId="0" borderId="0" xfId="0" applyNumberFormat="1" applyFont="1" applyAlignment="1" applyProtection="1">
      <alignment/>
      <protection locked="0"/>
    </xf>
    <xf numFmtId="3" fontId="0" fillId="0" borderId="0" xfId="0" applyNumberFormat="1" applyAlignment="1" applyProtection="1">
      <alignment/>
      <protection locked="0"/>
    </xf>
    <xf numFmtId="192" fontId="10" fillId="0" borderId="0" xfId="42" applyNumberFormat="1" applyFont="1" applyAlignment="1" applyProtection="1">
      <alignment/>
      <protection locked="0"/>
    </xf>
    <xf numFmtId="192" fontId="10" fillId="0" borderId="10" xfId="42" applyNumberFormat="1" applyFont="1" applyBorder="1" applyAlignment="1" applyProtection="1">
      <alignment/>
      <protection locked="0"/>
    </xf>
    <xf numFmtId="192" fontId="10" fillId="0" borderId="13" xfId="42" applyNumberFormat="1" applyFont="1" applyBorder="1" applyAlignment="1" applyProtection="1">
      <alignment/>
      <protection locked="0"/>
    </xf>
    <xf numFmtId="192" fontId="10" fillId="0" borderId="0" xfId="42" applyNumberFormat="1" applyFont="1" applyBorder="1" applyAlignment="1" applyProtection="1">
      <alignment/>
      <protection locked="0"/>
    </xf>
    <xf numFmtId="43" fontId="10" fillId="0" borderId="0" xfId="42" applyFont="1" applyAlignment="1" applyProtection="1">
      <alignment/>
      <protection locked="0"/>
    </xf>
    <xf numFmtId="0" fontId="10" fillId="0" borderId="0" xfId="0" applyFont="1" applyAlignment="1" applyProtection="1">
      <alignment/>
      <protection locked="0"/>
    </xf>
    <xf numFmtId="2" fontId="10" fillId="0" borderId="0" xfId="0" applyNumberFormat="1" applyFont="1" applyAlignment="1" applyProtection="1">
      <alignment/>
      <protection locked="0"/>
    </xf>
    <xf numFmtId="0" fontId="9" fillId="0" borderId="0" xfId="0" applyFont="1" applyAlignment="1" applyProtection="1">
      <alignment/>
      <protection locked="0"/>
    </xf>
    <xf numFmtId="197" fontId="10" fillId="0" borderId="0" xfId="0" applyNumberFormat="1" applyFont="1" applyAlignment="1" applyProtection="1">
      <alignment/>
      <protection locked="0"/>
    </xf>
    <xf numFmtId="0" fontId="10" fillId="0" borderId="11" xfId="0" applyFont="1" applyBorder="1" applyAlignment="1" applyProtection="1">
      <alignment/>
      <protection locked="0"/>
    </xf>
    <xf numFmtId="0" fontId="9" fillId="0" borderId="10" xfId="0" applyFont="1" applyBorder="1" applyAlignment="1" applyProtection="1">
      <alignment vertical="center"/>
      <protection locked="0"/>
    </xf>
    <xf numFmtId="0" fontId="1" fillId="0" borderId="0" xfId="0" applyFont="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vertical="center"/>
      <protection/>
    </xf>
    <xf numFmtId="0" fontId="11" fillId="0" borderId="15" xfId="0" applyFont="1" applyBorder="1" applyAlignment="1">
      <alignment/>
    </xf>
    <xf numFmtId="0" fontId="12" fillId="0" borderId="15" xfId="0"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2" fillId="0" borderId="0" xfId="0" applyFont="1" applyBorder="1" applyAlignment="1">
      <alignment/>
    </xf>
    <xf numFmtId="0" fontId="13" fillId="0" borderId="0" xfId="0" applyFont="1" applyBorder="1" applyAlignment="1">
      <alignment/>
    </xf>
    <xf numFmtId="3" fontId="10"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'CF Y1'!$A$1</c:f>
        </c:strRef>
      </c:tx>
      <c:layout>
        <c:manualLayout>
          <c:xMode val="factor"/>
          <c:yMode val="factor"/>
          <c:x val="0.00525"/>
          <c:y val="0"/>
        </c:manualLayout>
      </c:layout>
      <c:spPr>
        <a:noFill/>
        <a:ln>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18"/>
          <c:w val="0.84675"/>
          <c:h val="0.85625"/>
        </c:manualLayout>
      </c:layout>
      <c:lineChart>
        <c:grouping val="standard"/>
        <c:varyColors val="0"/>
        <c:ser>
          <c:idx val="0"/>
          <c:order val="0"/>
          <c:tx>
            <c:strRef>
              <c:f>Graph!$C$4</c:f>
              <c:strCache>
                <c:ptCount val="1"/>
                <c:pt idx="0">
                  <c:v>Sales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Graph!$D$3:$O$3</c:f>
              <c:strCache/>
            </c:strRef>
          </c:cat>
          <c:val>
            <c:numRef>
              <c:f>Graph!$D$4:$O$4</c:f>
              <c:numCache/>
            </c:numRef>
          </c:val>
          <c:smooth val="0"/>
        </c:ser>
        <c:ser>
          <c:idx val="1"/>
          <c:order val="1"/>
          <c:tx>
            <c:strRef>
              <c:f>Graph!$C$5</c:f>
              <c:strCache>
                <c:ptCount val="1"/>
                <c:pt idx="0">
                  <c:v>Cash</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Graph!$D$3:$O$3</c:f>
              <c:strCache/>
            </c:strRef>
          </c:cat>
          <c:val>
            <c:numRef>
              <c:f>Graph!$D$5:$O$5</c:f>
              <c:numCache/>
            </c:numRef>
          </c:val>
          <c:smooth val="0"/>
        </c:ser>
        <c:marker val="1"/>
        <c:axId val="12040021"/>
        <c:axId val="41251326"/>
      </c:lineChart>
      <c:catAx>
        <c:axId val="12040021"/>
        <c:scaling>
          <c:orientation val="minMax"/>
        </c:scaling>
        <c:axPos val="b"/>
        <c:delete val="0"/>
        <c:numFmt formatCode="General" sourceLinked="1"/>
        <c:majorTickMark val="cross"/>
        <c:minorTickMark val="none"/>
        <c:tickLblPos val="nextTo"/>
        <c:spPr>
          <a:ln w="3175">
            <a:solidFill>
              <a:srgbClr val="000000"/>
            </a:solidFill>
          </a:ln>
        </c:spPr>
        <c:crossAx val="41251326"/>
        <c:crosses val="autoZero"/>
        <c:auto val="0"/>
        <c:lblOffset val="100"/>
        <c:tickLblSkip val="1"/>
        <c:noMultiLvlLbl val="0"/>
      </c:catAx>
      <c:valAx>
        <c:axId val="41251326"/>
        <c:scaling>
          <c:orientation val="minMax"/>
        </c:scaling>
        <c:axPos val="l"/>
        <c:delete val="0"/>
        <c:numFmt formatCode="General" sourceLinked="1"/>
        <c:majorTickMark val="cross"/>
        <c:minorTickMark val="none"/>
        <c:tickLblPos val="nextTo"/>
        <c:spPr>
          <a:ln w="3175">
            <a:solidFill>
              <a:srgbClr val="000000"/>
            </a:solidFill>
          </a:ln>
        </c:spPr>
        <c:crossAx val="12040021"/>
        <c:crossesAt val="1"/>
        <c:crossBetween val="midCat"/>
        <c:dispUnits/>
      </c:valAx>
      <c:spPr>
        <a:solidFill>
          <a:srgbClr val="FFFFFF"/>
        </a:solidFill>
        <a:ln w="12700">
          <a:solidFill>
            <a:srgbClr val="808080"/>
          </a:solidFill>
        </a:ln>
      </c:spPr>
    </c:plotArea>
    <c:legend>
      <c:legendPos val="r"/>
      <c:layout>
        <c:manualLayout>
          <c:xMode val="edge"/>
          <c:yMode val="edge"/>
          <c:x val="0.87675"/>
          <c:y val="0.49475"/>
          <c:w val="0.11275"/>
          <c:h val="0.102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6</xdr:row>
      <xdr:rowOff>123825</xdr:rowOff>
    </xdr:from>
    <xdr:to>
      <xdr:col>11</xdr:col>
      <xdr:colOff>114300</xdr:colOff>
      <xdr:row>29</xdr:row>
      <xdr:rowOff>104775</xdr:rowOff>
    </xdr:to>
    <xdr:graphicFrame>
      <xdr:nvGraphicFramePr>
        <xdr:cNvPr id="1" name="Chart 1"/>
        <xdr:cNvGraphicFramePr/>
      </xdr:nvGraphicFramePr>
      <xdr:xfrm>
        <a:off x="1038225" y="1095375"/>
        <a:ext cx="5572125" cy="3705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Presentations\Joanna%20Brennan%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 Y1"/>
      <sheetName val="P &amp; L &amp; BS"/>
      <sheetName val="Sales Analysis"/>
      <sheetName val="Break-Even"/>
      <sheetName val="Procedure"/>
      <sheetName val="Graph"/>
      <sheetName val="Text"/>
      <sheetName val="Module1"/>
      <sheetName val="Module2"/>
    </sheetNames>
    <definedNames>
      <definedName name="a"/>
      <definedName name="b"/>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P14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8" sqref="B8"/>
    </sheetView>
  </sheetViews>
  <sheetFormatPr defaultColWidth="8.8515625" defaultRowHeight="12.75"/>
  <cols>
    <col min="1" max="1" width="26.140625" style="63" customWidth="1"/>
    <col min="2" max="14" width="9.140625" style="11" customWidth="1"/>
    <col min="15" max="16384" width="8.8515625" style="12" customWidth="1"/>
  </cols>
  <sheetData>
    <row r="1" ht="12.75">
      <c r="A1" s="65" t="s">
        <v>98</v>
      </c>
    </row>
    <row r="2" ht="12.75">
      <c r="A2" s="65"/>
    </row>
    <row r="3" ht="12.75">
      <c r="A3" s="65" t="s">
        <v>0</v>
      </c>
    </row>
    <row r="4" ht="12.75"/>
    <row r="5" spans="1:18" ht="12.75">
      <c r="A5" s="63" t="s">
        <v>93</v>
      </c>
      <c r="B5" s="13" t="s">
        <v>64</v>
      </c>
      <c r="C5" s="13" t="s">
        <v>65</v>
      </c>
      <c r="D5" s="13" t="s">
        <v>66</v>
      </c>
      <c r="E5" s="13" t="s">
        <v>67</v>
      </c>
      <c r="F5" s="13" t="s">
        <v>68</v>
      </c>
      <c r="G5" s="13" t="s">
        <v>69</v>
      </c>
      <c r="H5" s="13" t="s">
        <v>70</v>
      </c>
      <c r="I5" s="13" t="s">
        <v>71</v>
      </c>
      <c r="J5" s="13" t="s">
        <v>72</v>
      </c>
      <c r="K5" s="13" t="s">
        <v>73</v>
      </c>
      <c r="L5" s="13" t="s">
        <v>74</v>
      </c>
      <c r="M5" s="13" t="s">
        <v>75</v>
      </c>
      <c r="N5" s="14" t="s">
        <v>1</v>
      </c>
      <c r="O5" s="15"/>
      <c r="P5" s="15"/>
      <c r="Q5" s="15"/>
      <c r="R5" s="15"/>
    </row>
    <row r="6" spans="2:14" ht="12.75">
      <c r="B6" s="13"/>
      <c r="C6" s="13"/>
      <c r="D6" s="13"/>
      <c r="E6" s="13"/>
      <c r="F6" s="13"/>
      <c r="G6" s="13"/>
      <c r="H6" s="13"/>
      <c r="I6" s="13"/>
      <c r="J6" s="13"/>
      <c r="K6" s="13"/>
      <c r="L6" s="13"/>
      <c r="M6" s="13"/>
      <c r="N6" s="13"/>
    </row>
    <row r="7" spans="1:94" ht="12.75">
      <c r="A7" s="63" t="s">
        <v>2</v>
      </c>
      <c r="B7" s="16">
        <f>('Sales Analysis'!E6+'Sales Analysis'!E14)/1.21</f>
        <v>0</v>
      </c>
      <c r="C7" s="16">
        <f>('Sales Analysis'!F6+'Sales Analysis'!F14)/1.21</f>
        <v>0</v>
      </c>
      <c r="D7" s="16">
        <f>('Sales Analysis'!G6+'Sales Analysis'!G14)/1.21</f>
        <v>0</v>
      </c>
      <c r="E7" s="16">
        <f>('Sales Analysis'!H6+'Sales Analysis'!H14)/1.21</f>
        <v>0</v>
      </c>
      <c r="F7" s="16">
        <f>('Sales Analysis'!I6+'Sales Analysis'!I14)/1.21</f>
        <v>0</v>
      </c>
      <c r="G7" s="16">
        <f>('Sales Analysis'!J6+'Sales Analysis'!J14)/1.21</f>
        <v>0</v>
      </c>
      <c r="H7" s="16">
        <f>('Sales Analysis'!K6+'Sales Analysis'!K14)/1.21</f>
        <v>0</v>
      </c>
      <c r="I7" s="16">
        <f>('Sales Analysis'!L6+'Sales Analysis'!L14)/1.21</f>
        <v>0</v>
      </c>
      <c r="J7" s="16">
        <f>('Sales Analysis'!M6+'Sales Analysis'!M14)/1.21</f>
        <v>0</v>
      </c>
      <c r="K7" s="16">
        <f>('Sales Analysis'!N6+'Sales Analysis'!N14)/1.21</f>
        <v>0</v>
      </c>
      <c r="L7" s="16">
        <f>('Sales Analysis'!O6+'Sales Analysis'!O14)/1.21</f>
        <v>0</v>
      </c>
      <c r="M7" s="16">
        <f>('Sales Analysis'!P6+'Sales Analysis'!P14)/1.21</f>
        <v>0</v>
      </c>
      <c r="N7" s="16">
        <f>SUM(B7:M7)</f>
        <v>0</v>
      </c>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row>
    <row r="8" spans="1:94" ht="12.75">
      <c r="A8" s="63" t="s">
        <v>3</v>
      </c>
      <c r="B8" s="16">
        <f>B7*0.215</f>
        <v>0</v>
      </c>
      <c r="C8" s="16">
        <f aca="true" t="shared" si="0" ref="C8:M8">C7*0.215</f>
        <v>0</v>
      </c>
      <c r="D8" s="16">
        <f t="shared" si="0"/>
        <v>0</v>
      </c>
      <c r="E8" s="16">
        <f t="shared" si="0"/>
        <v>0</v>
      </c>
      <c r="F8" s="16">
        <f t="shared" si="0"/>
        <v>0</v>
      </c>
      <c r="G8" s="16">
        <f t="shared" si="0"/>
        <v>0</v>
      </c>
      <c r="H8" s="16">
        <f t="shared" si="0"/>
        <v>0</v>
      </c>
      <c r="I8" s="16">
        <f t="shared" si="0"/>
        <v>0</v>
      </c>
      <c r="J8" s="16">
        <f t="shared" si="0"/>
        <v>0</v>
      </c>
      <c r="K8" s="16">
        <f t="shared" si="0"/>
        <v>0</v>
      </c>
      <c r="L8" s="16">
        <f t="shared" si="0"/>
        <v>0</v>
      </c>
      <c r="M8" s="16">
        <f t="shared" si="0"/>
        <v>0</v>
      </c>
      <c r="N8" s="16">
        <f>SUM(B8:M8)</f>
        <v>0</v>
      </c>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row>
    <row r="9" spans="1:94" ht="12.75">
      <c r="A9" s="67"/>
      <c r="B9" s="18"/>
      <c r="C9" s="18"/>
      <c r="D9" s="18"/>
      <c r="E9" s="18"/>
      <c r="F9" s="18"/>
      <c r="G9" s="18"/>
      <c r="H9" s="18"/>
      <c r="I9" s="18"/>
      <c r="J9" s="18"/>
      <c r="K9" s="18"/>
      <c r="L9" s="18"/>
      <c r="M9" s="18"/>
      <c r="N9" s="18"/>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row>
    <row r="10" spans="1:94" ht="12.75">
      <c r="A10" s="63" t="s">
        <v>4</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row>
    <row r="11" spans="1:94" ht="12.75">
      <c r="A11" s="63" t="s">
        <v>63</v>
      </c>
      <c r="B11" s="17">
        <v>0</v>
      </c>
      <c r="C11" s="17">
        <v>0</v>
      </c>
      <c r="D11" s="17">
        <f>B7+B8</f>
        <v>0</v>
      </c>
      <c r="E11" s="17">
        <f aca="true" t="shared" si="1" ref="E11:M11">C7+C8</f>
        <v>0</v>
      </c>
      <c r="F11" s="17">
        <f t="shared" si="1"/>
        <v>0</v>
      </c>
      <c r="G11" s="17">
        <f t="shared" si="1"/>
        <v>0</v>
      </c>
      <c r="H11" s="17">
        <f t="shared" si="1"/>
        <v>0</v>
      </c>
      <c r="I11" s="17">
        <f t="shared" si="1"/>
        <v>0</v>
      </c>
      <c r="J11" s="17">
        <f t="shared" si="1"/>
        <v>0</v>
      </c>
      <c r="K11" s="17">
        <f t="shared" si="1"/>
        <v>0</v>
      </c>
      <c r="L11" s="17">
        <f t="shared" si="1"/>
        <v>0</v>
      </c>
      <c r="M11" s="17">
        <f t="shared" si="1"/>
        <v>0</v>
      </c>
      <c r="N11" s="17">
        <f>SUM(B11:M11)</f>
        <v>0</v>
      </c>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row>
    <row r="12" spans="1:94" ht="12.75">
      <c r="A12" s="63" t="s">
        <v>6</v>
      </c>
      <c r="B12" s="56">
        <v>0</v>
      </c>
      <c r="C12" s="56">
        <v>0</v>
      </c>
      <c r="D12" s="56">
        <v>0</v>
      </c>
      <c r="E12" s="56">
        <v>0</v>
      </c>
      <c r="F12" s="56">
        <v>0</v>
      </c>
      <c r="G12" s="56">
        <v>0</v>
      </c>
      <c r="H12" s="56">
        <v>0</v>
      </c>
      <c r="I12" s="56">
        <v>0</v>
      </c>
      <c r="J12" s="56">
        <v>0</v>
      </c>
      <c r="K12" s="56">
        <v>0</v>
      </c>
      <c r="L12" s="56">
        <v>0</v>
      </c>
      <c r="M12" s="56">
        <v>0</v>
      </c>
      <c r="N12" s="17">
        <f>SUM(B12:M12)</f>
        <v>0</v>
      </c>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row>
    <row r="13" spans="1:94" ht="12.75">
      <c r="A13" s="63" t="s">
        <v>95</v>
      </c>
      <c r="B13" s="56">
        <v>0</v>
      </c>
      <c r="C13" s="56">
        <v>0</v>
      </c>
      <c r="D13" s="56">
        <v>0</v>
      </c>
      <c r="E13" s="56">
        <v>0</v>
      </c>
      <c r="F13" s="56">
        <v>0</v>
      </c>
      <c r="G13" s="56">
        <v>0</v>
      </c>
      <c r="H13" s="56">
        <v>0</v>
      </c>
      <c r="I13" s="56">
        <v>0</v>
      </c>
      <c r="J13" s="56">
        <v>0</v>
      </c>
      <c r="K13" s="56">
        <v>0</v>
      </c>
      <c r="L13" s="56">
        <v>0</v>
      </c>
      <c r="M13" s="56">
        <v>0</v>
      </c>
      <c r="N13" s="17">
        <f>SUM(B13:M13)</f>
        <v>0</v>
      </c>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row>
    <row r="14" spans="1:94" ht="12.75">
      <c r="A14" s="63" t="s">
        <v>8</v>
      </c>
      <c r="B14" s="56">
        <v>0</v>
      </c>
      <c r="C14" s="56">
        <v>0</v>
      </c>
      <c r="D14" s="56">
        <v>0</v>
      </c>
      <c r="E14" s="56">
        <v>0</v>
      </c>
      <c r="F14" s="56">
        <v>0</v>
      </c>
      <c r="G14" s="56">
        <v>0</v>
      </c>
      <c r="H14" s="56">
        <v>0</v>
      </c>
      <c r="I14" s="56">
        <v>0</v>
      </c>
      <c r="J14" s="56">
        <v>0</v>
      </c>
      <c r="K14" s="56">
        <v>0</v>
      </c>
      <c r="L14" s="56">
        <v>0</v>
      </c>
      <c r="M14" s="56">
        <v>0</v>
      </c>
      <c r="N14" s="17">
        <f>SUM(B14:M14)</f>
        <v>0</v>
      </c>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row>
    <row r="15" spans="2:94" ht="12.75">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row>
    <row r="16" spans="1:94" s="21" customFormat="1" ht="21" customHeight="1">
      <c r="A16" s="68" t="s">
        <v>9</v>
      </c>
      <c r="B16" s="19">
        <f>SUM(B11:B14)</f>
        <v>0</v>
      </c>
      <c r="C16" s="19">
        <f aca="true" t="shared" si="2" ref="C16:M16">SUM(C11:C14)</f>
        <v>0</v>
      </c>
      <c r="D16" s="19">
        <f t="shared" si="2"/>
        <v>0</v>
      </c>
      <c r="E16" s="19">
        <f t="shared" si="2"/>
        <v>0</v>
      </c>
      <c r="F16" s="19">
        <f t="shared" si="2"/>
        <v>0</v>
      </c>
      <c r="G16" s="19">
        <f t="shared" si="2"/>
        <v>0</v>
      </c>
      <c r="H16" s="19">
        <f t="shared" si="2"/>
        <v>0</v>
      </c>
      <c r="I16" s="19">
        <f t="shared" si="2"/>
        <v>0</v>
      </c>
      <c r="J16" s="19">
        <f t="shared" si="2"/>
        <v>0</v>
      </c>
      <c r="K16" s="19">
        <f t="shared" si="2"/>
        <v>0</v>
      </c>
      <c r="L16" s="19">
        <f t="shared" si="2"/>
        <v>0</v>
      </c>
      <c r="M16" s="19">
        <f t="shared" si="2"/>
        <v>0</v>
      </c>
      <c r="N16" s="19">
        <f>SUM(N11:N14)</f>
        <v>0</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row>
    <row r="17" spans="2:94" ht="12.75">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row>
    <row r="18" spans="1:94" ht="12.75">
      <c r="A18" s="63" t="s">
        <v>10</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row>
    <row r="19" spans="1:94" ht="12.75">
      <c r="A19" s="63" t="s">
        <v>76</v>
      </c>
      <c r="B19" s="56">
        <v>0</v>
      </c>
      <c r="C19" s="56">
        <v>0</v>
      </c>
      <c r="D19" s="56">
        <v>0</v>
      </c>
      <c r="E19" s="56">
        <v>0</v>
      </c>
      <c r="F19" s="56">
        <v>0</v>
      </c>
      <c r="G19" s="56">
        <v>0</v>
      </c>
      <c r="H19" s="56">
        <v>0</v>
      </c>
      <c r="I19" s="56">
        <v>0</v>
      </c>
      <c r="J19" s="56">
        <v>0</v>
      </c>
      <c r="K19" s="56">
        <v>0</v>
      </c>
      <c r="L19" s="56">
        <v>0</v>
      </c>
      <c r="M19" s="56">
        <v>0</v>
      </c>
      <c r="N19" s="17">
        <f>SUM(B19:M19)</f>
        <v>0</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row>
    <row r="20" spans="1:94" ht="12.75">
      <c r="A20" s="63" t="s">
        <v>91</v>
      </c>
      <c r="B20" s="56">
        <v>0</v>
      </c>
      <c r="C20" s="56">
        <v>0</v>
      </c>
      <c r="D20" s="56">
        <v>0</v>
      </c>
      <c r="E20" s="56">
        <v>0</v>
      </c>
      <c r="F20" s="56">
        <v>0</v>
      </c>
      <c r="G20" s="56">
        <v>0</v>
      </c>
      <c r="H20" s="56">
        <v>0</v>
      </c>
      <c r="I20" s="56">
        <v>0</v>
      </c>
      <c r="J20" s="56">
        <v>0</v>
      </c>
      <c r="K20" s="56">
        <v>0</v>
      </c>
      <c r="L20" s="56">
        <v>0</v>
      </c>
      <c r="M20" s="56">
        <v>0</v>
      </c>
      <c r="N20" s="17">
        <f aca="true" t="shared" si="3" ref="N20:N41">SUM(B20:M20)</f>
        <v>0</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row>
    <row r="21" spans="1:94" ht="12.75">
      <c r="A21" s="63" t="s">
        <v>92</v>
      </c>
      <c r="B21" s="56">
        <v>0</v>
      </c>
      <c r="C21" s="56">
        <v>0</v>
      </c>
      <c r="D21" s="56">
        <v>0</v>
      </c>
      <c r="E21" s="56">
        <v>0</v>
      </c>
      <c r="F21" s="56">
        <v>0</v>
      </c>
      <c r="G21" s="56">
        <v>0</v>
      </c>
      <c r="H21" s="56">
        <v>0</v>
      </c>
      <c r="I21" s="56">
        <v>0</v>
      </c>
      <c r="J21" s="56">
        <v>0</v>
      </c>
      <c r="K21" s="56">
        <v>0</v>
      </c>
      <c r="L21" s="56">
        <v>0</v>
      </c>
      <c r="M21" s="56">
        <v>0</v>
      </c>
      <c r="N21" s="17">
        <f t="shared" si="3"/>
        <v>0</v>
      </c>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row>
    <row r="22" spans="1:94" ht="12.75">
      <c r="A22" s="63" t="s">
        <v>85</v>
      </c>
      <c r="B22" s="56">
        <v>0</v>
      </c>
      <c r="C22" s="56">
        <v>0</v>
      </c>
      <c r="D22" s="56">
        <v>0</v>
      </c>
      <c r="E22" s="56">
        <v>0</v>
      </c>
      <c r="F22" s="56">
        <v>0</v>
      </c>
      <c r="G22" s="56">
        <v>0</v>
      </c>
      <c r="H22" s="56">
        <v>0</v>
      </c>
      <c r="I22" s="56">
        <v>0</v>
      </c>
      <c r="J22" s="56">
        <v>0</v>
      </c>
      <c r="K22" s="56">
        <v>0</v>
      </c>
      <c r="L22" s="56">
        <v>0</v>
      </c>
      <c r="M22" s="56">
        <v>0</v>
      </c>
      <c r="N22" s="17">
        <f t="shared" si="3"/>
        <v>0</v>
      </c>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row>
    <row r="23" spans="1:94" ht="12.75">
      <c r="A23" s="63" t="s">
        <v>11</v>
      </c>
      <c r="B23" s="56">
        <v>0</v>
      </c>
      <c r="C23" s="56">
        <v>0</v>
      </c>
      <c r="D23" s="56">
        <v>0</v>
      </c>
      <c r="E23" s="56">
        <v>0</v>
      </c>
      <c r="F23" s="56">
        <v>0</v>
      </c>
      <c r="G23" s="56">
        <v>0</v>
      </c>
      <c r="H23" s="56">
        <v>0</v>
      </c>
      <c r="I23" s="56">
        <v>0</v>
      </c>
      <c r="J23" s="56">
        <v>0</v>
      </c>
      <c r="K23" s="56">
        <v>0</v>
      </c>
      <c r="L23" s="56">
        <v>0</v>
      </c>
      <c r="M23" s="56">
        <v>0</v>
      </c>
      <c r="N23" s="17">
        <f t="shared" si="3"/>
        <v>0</v>
      </c>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row>
    <row r="24" spans="1:94" ht="12.75">
      <c r="A24" s="63" t="s">
        <v>96</v>
      </c>
      <c r="B24" s="56">
        <v>0</v>
      </c>
      <c r="C24" s="56">
        <v>0</v>
      </c>
      <c r="D24" s="56">
        <v>0</v>
      </c>
      <c r="E24" s="56">
        <v>0</v>
      </c>
      <c r="F24" s="56">
        <v>0</v>
      </c>
      <c r="G24" s="56">
        <v>0</v>
      </c>
      <c r="H24" s="56">
        <v>0</v>
      </c>
      <c r="I24" s="56">
        <v>0</v>
      </c>
      <c r="J24" s="56">
        <v>0</v>
      </c>
      <c r="K24" s="56">
        <v>0</v>
      </c>
      <c r="L24" s="56">
        <v>0</v>
      </c>
      <c r="M24" s="56">
        <v>0</v>
      </c>
      <c r="N24" s="17">
        <f t="shared" si="3"/>
        <v>0</v>
      </c>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row>
    <row r="25" spans="1:94" ht="12.75">
      <c r="A25" s="63" t="s">
        <v>86</v>
      </c>
      <c r="B25" s="56">
        <v>0</v>
      </c>
      <c r="C25" s="56">
        <v>0</v>
      </c>
      <c r="D25" s="56">
        <v>0</v>
      </c>
      <c r="E25" s="56">
        <v>0</v>
      </c>
      <c r="F25" s="56">
        <v>0</v>
      </c>
      <c r="G25" s="56">
        <v>0</v>
      </c>
      <c r="H25" s="56">
        <v>0</v>
      </c>
      <c r="I25" s="56">
        <v>0</v>
      </c>
      <c r="J25" s="56">
        <v>0</v>
      </c>
      <c r="K25" s="56">
        <v>0</v>
      </c>
      <c r="L25" s="56">
        <v>0</v>
      </c>
      <c r="M25" s="56">
        <v>0</v>
      </c>
      <c r="N25" s="17">
        <f t="shared" si="3"/>
        <v>0</v>
      </c>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row>
    <row r="26" spans="1:94" ht="12.75">
      <c r="A26" s="63" t="s">
        <v>84</v>
      </c>
      <c r="B26" s="56">
        <v>0</v>
      </c>
      <c r="C26" s="56">
        <v>0</v>
      </c>
      <c r="D26" s="56">
        <v>0</v>
      </c>
      <c r="E26" s="56">
        <v>0</v>
      </c>
      <c r="F26" s="56">
        <v>0</v>
      </c>
      <c r="G26" s="56">
        <v>0</v>
      </c>
      <c r="H26" s="56">
        <v>0</v>
      </c>
      <c r="I26" s="56">
        <v>0</v>
      </c>
      <c r="J26" s="56">
        <v>0</v>
      </c>
      <c r="K26" s="56">
        <v>0</v>
      </c>
      <c r="L26" s="56">
        <v>0</v>
      </c>
      <c r="M26" s="56">
        <v>0</v>
      </c>
      <c r="N26" s="17">
        <f t="shared" si="3"/>
        <v>0</v>
      </c>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row>
    <row r="27" spans="1:94" ht="12.75">
      <c r="A27" s="63" t="s">
        <v>12</v>
      </c>
      <c r="B27" s="56">
        <v>0</v>
      </c>
      <c r="C27" s="56">
        <v>0</v>
      </c>
      <c r="D27" s="56">
        <v>0</v>
      </c>
      <c r="E27" s="56">
        <v>0</v>
      </c>
      <c r="F27" s="56">
        <v>0</v>
      </c>
      <c r="G27" s="56">
        <v>0</v>
      </c>
      <c r="H27" s="56">
        <v>0</v>
      </c>
      <c r="I27" s="56">
        <v>0</v>
      </c>
      <c r="J27" s="56">
        <v>0</v>
      </c>
      <c r="K27" s="56">
        <v>0</v>
      </c>
      <c r="L27" s="56">
        <v>0</v>
      </c>
      <c r="M27" s="56">
        <v>0</v>
      </c>
      <c r="N27" s="17">
        <f t="shared" si="3"/>
        <v>0</v>
      </c>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row>
    <row r="28" spans="1:94" ht="12.75">
      <c r="A28" s="63" t="s">
        <v>13</v>
      </c>
      <c r="B28" s="56">
        <v>0</v>
      </c>
      <c r="C28" s="56">
        <v>0</v>
      </c>
      <c r="D28" s="56">
        <v>0</v>
      </c>
      <c r="E28" s="56">
        <v>0</v>
      </c>
      <c r="F28" s="56">
        <v>0</v>
      </c>
      <c r="G28" s="56">
        <v>0</v>
      </c>
      <c r="H28" s="56">
        <v>0</v>
      </c>
      <c r="I28" s="56">
        <v>0</v>
      </c>
      <c r="J28" s="56">
        <v>0</v>
      </c>
      <c r="K28" s="56">
        <v>0</v>
      </c>
      <c r="L28" s="56">
        <v>0</v>
      </c>
      <c r="M28" s="56">
        <v>0</v>
      </c>
      <c r="N28" s="17">
        <f t="shared" si="3"/>
        <v>0</v>
      </c>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row>
    <row r="29" spans="1:94" ht="12.75">
      <c r="A29" s="63" t="s">
        <v>87</v>
      </c>
      <c r="B29" s="56">
        <v>0</v>
      </c>
      <c r="C29" s="56">
        <v>0</v>
      </c>
      <c r="D29" s="56">
        <v>0</v>
      </c>
      <c r="E29" s="56">
        <v>0</v>
      </c>
      <c r="F29" s="56">
        <v>0</v>
      </c>
      <c r="G29" s="56">
        <v>0</v>
      </c>
      <c r="H29" s="56">
        <v>0</v>
      </c>
      <c r="I29" s="56">
        <v>0</v>
      </c>
      <c r="J29" s="56">
        <v>0</v>
      </c>
      <c r="K29" s="56">
        <v>0</v>
      </c>
      <c r="L29" s="56">
        <v>0</v>
      </c>
      <c r="M29" s="56">
        <v>0</v>
      </c>
      <c r="N29" s="17">
        <f t="shared" si="3"/>
        <v>0</v>
      </c>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row>
    <row r="30" spans="1:94" ht="12.75">
      <c r="A30" s="63" t="s">
        <v>14</v>
      </c>
      <c r="B30" s="56">
        <v>0</v>
      </c>
      <c r="C30" s="56">
        <v>0</v>
      </c>
      <c r="D30" s="56">
        <v>0</v>
      </c>
      <c r="E30" s="56">
        <v>0</v>
      </c>
      <c r="F30" s="56">
        <v>0</v>
      </c>
      <c r="G30" s="56">
        <v>0</v>
      </c>
      <c r="H30" s="56">
        <v>0</v>
      </c>
      <c r="I30" s="56">
        <v>0</v>
      </c>
      <c r="J30" s="56">
        <v>0</v>
      </c>
      <c r="K30" s="56">
        <v>0</v>
      </c>
      <c r="L30" s="56">
        <v>0</v>
      </c>
      <c r="M30" s="56">
        <v>0</v>
      </c>
      <c r="N30" s="17">
        <f t="shared" si="3"/>
        <v>0</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row>
    <row r="31" spans="1:94" ht="12.75">
      <c r="A31" s="63" t="s">
        <v>88</v>
      </c>
      <c r="B31" s="56">
        <v>0</v>
      </c>
      <c r="C31" s="56">
        <v>0</v>
      </c>
      <c r="D31" s="56">
        <v>0</v>
      </c>
      <c r="E31" s="56">
        <v>0</v>
      </c>
      <c r="F31" s="56">
        <v>0</v>
      </c>
      <c r="G31" s="56">
        <v>0</v>
      </c>
      <c r="H31" s="56">
        <v>0</v>
      </c>
      <c r="I31" s="56">
        <v>0</v>
      </c>
      <c r="J31" s="56">
        <v>0</v>
      </c>
      <c r="K31" s="56">
        <v>0</v>
      </c>
      <c r="L31" s="56">
        <v>0</v>
      </c>
      <c r="M31" s="56">
        <v>0</v>
      </c>
      <c r="N31" s="17">
        <f t="shared" si="3"/>
        <v>0</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row>
    <row r="32" spans="1:94" ht="12.75">
      <c r="A32" s="63" t="s">
        <v>89</v>
      </c>
      <c r="B32" s="56">
        <v>0</v>
      </c>
      <c r="C32" s="56">
        <v>0</v>
      </c>
      <c r="D32" s="56">
        <v>0</v>
      </c>
      <c r="E32" s="56">
        <v>0</v>
      </c>
      <c r="F32" s="56">
        <v>0</v>
      </c>
      <c r="G32" s="56">
        <v>0</v>
      </c>
      <c r="H32" s="56">
        <v>0</v>
      </c>
      <c r="I32" s="56">
        <v>0</v>
      </c>
      <c r="J32" s="56">
        <v>0</v>
      </c>
      <c r="K32" s="56">
        <v>0</v>
      </c>
      <c r="L32" s="56">
        <v>0</v>
      </c>
      <c r="M32" s="56">
        <v>0</v>
      </c>
      <c r="N32" s="17">
        <f t="shared" si="3"/>
        <v>0</v>
      </c>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row>
    <row r="33" spans="1:94" ht="12.75">
      <c r="A33" s="63" t="s">
        <v>15</v>
      </c>
      <c r="B33" s="3"/>
      <c r="C33" s="3"/>
      <c r="D33" s="3">
        <f>70+IF((SUM(B49:C49)*0.1/12*-1)&gt;1,(SUM(B49:C49)*0.1/12*-1),0)</f>
        <v>70</v>
      </c>
      <c r="E33" s="3"/>
      <c r="F33" s="3"/>
      <c r="G33" s="3">
        <f>70+IF((SUM(E49:F49)*0.1/12*-1)&gt;1,(SUM(E49:F49)*0.1/12*-1),0)</f>
        <v>71.13333333333334</v>
      </c>
      <c r="H33" s="3"/>
      <c r="I33" s="3"/>
      <c r="J33" s="3">
        <f>70+IF((SUM(H49:I49)*0.1/12*-1)&gt;1,(SUM(H49:I49)*0.1/12*-1),0)</f>
        <v>72.31888888888889</v>
      </c>
      <c r="K33" s="3"/>
      <c r="L33" s="3"/>
      <c r="M33" s="3">
        <f>70+IF((SUM(K49:L49)*0.1/12*-1)&gt;1,(SUM(K49:L49)*0.1/12*-1),0)</f>
        <v>73.5242037037037</v>
      </c>
      <c r="N33" s="17">
        <f t="shared" si="3"/>
        <v>286.9764259259259</v>
      </c>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row>
    <row r="34" spans="1:94" ht="12.75">
      <c r="A34" s="63" t="s">
        <v>16</v>
      </c>
      <c r="B34" s="56">
        <v>0</v>
      </c>
      <c r="C34" s="56">
        <v>0</v>
      </c>
      <c r="D34" s="56">
        <v>0</v>
      </c>
      <c r="E34" s="56">
        <v>0</v>
      </c>
      <c r="F34" s="56">
        <v>0</v>
      </c>
      <c r="G34" s="56">
        <v>0</v>
      </c>
      <c r="H34" s="56">
        <v>0</v>
      </c>
      <c r="I34" s="56">
        <v>0</v>
      </c>
      <c r="J34" s="56">
        <v>0</v>
      </c>
      <c r="K34" s="56">
        <v>0</v>
      </c>
      <c r="L34" s="56">
        <v>0</v>
      </c>
      <c r="M34" s="56">
        <v>0</v>
      </c>
      <c r="N34" s="17">
        <f t="shared" si="3"/>
        <v>0</v>
      </c>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row>
    <row r="35" spans="1:94" ht="12.75">
      <c r="A35" s="63" t="s">
        <v>17</v>
      </c>
      <c r="B35" s="56">
        <v>0</v>
      </c>
      <c r="C35" s="56">
        <v>0</v>
      </c>
      <c r="D35" s="56">
        <v>0</v>
      </c>
      <c r="E35" s="56">
        <v>0</v>
      </c>
      <c r="F35" s="56">
        <v>0</v>
      </c>
      <c r="G35" s="56">
        <v>0</v>
      </c>
      <c r="H35" s="56">
        <v>0</v>
      </c>
      <c r="I35" s="56">
        <v>0</v>
      </c>
      <c r="J35" s="56">
        <v>0</v>
      </c>
      <c r="K35" s="56">
        <v>0</v>
      </c>
      <c r="L35" s="56">
        <v>0</v>
      </c>
      <c r="M35" s="56">
        <v>0</v>
      </c>
      <c r="N35" s="17">
        <f t="shared" si="3"/>
        <v>0</v>
      </c>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row>
    <row r="36" spans="1:94" ht="12.75">
      <c r="A36" s="63" t="s">
        <v>77</v>
      </c>
      <c r="B36" s="56">
        <v>0</v>
      </c>
      <c r="C36" s="56">
        <v>0</v>
      </c>
      <c r="D36" s="56">
        <v>0</v>
      </c>
      <c r="E36" s="56">
        <v>0</v>
      </c>
      <c r="F36" s="56">
        <v>0</v>
      </c>
      <c r="G36" s="56">
        <v>0</v>
      </c>
      <c r="H36" s="56">
        <v>0</v>
      </c>
      <c r="I36" s="56">
        <v>0</v>
      </c>
      <c r="J36" s="56">
        <v>0</v>
      </c>
      <c r="K36" s="56">
        <v>0</v>
      </c>
      <c r="L36" s="56">
        <v>0</v>
      </c>
      <c r="M36" s="56">
        <v>0</v>
      </c>
      <c r="N36" s="17">
        <f t="shared" si="3"/>
        <v>0</v>
      </c>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row>
    <row r="37" spans="1:94" ht="12.75">
      <c r="A37" s="63" t="s">
        <v>18</v>
      </c>
      <c r="B37" s="56">
        <v>0</v>
      </c>
      <c r="C37" s="56">
        <v>0</v>
      </c>
      <c r="D37" s="56">
        <v>0</v>
      </c>
      <c r="E37" s="56">
        <v>0</v>
      </c>
      <c r="F37" s="56">
        <v>0</v>
      </c>
      <c r="G37" s="56">
        <v>0</v>
      </c>
      <c r="H37" s="56">
        <v>0</v>
      </c>
      <c r="I37" s="56">
        <v>0</v>
      </c>
      <c r="J37" s="56">
        <v>0</v>
      </c>
      <c r="K37" s="56">
        <v>0</v>
      </c>
      <c r="L37" s="56">
        <v>0</v>
      </c>
      <c r="M37" s="56">
        <v>0</v>
      </c>
      <c r="N37" s="17">
        <f t="shared" si="3"/>
        <v>0</v>
      </c>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row>
    <row r="38" spans="1:94" ht="12.75">
      <c r="A38" s="63" t="s">
        <v>19</v>
      </c>
      <c r="B38" s="56">
        <v>0</v>
      </c>
      <c r="C38" s="56">
        <v>0</v>
      </c>
      <c r="D38" s="56">
        <v>0</v>
      </c>
      <c r="E38" s="56">
        <v>0</v>
      </c>
      <c r="F38" s="56">
        <v>0</v>
      </c>
      <c r="G38" s="56">
        <v>0</v>
      </c>
      <c r="H38" s="56">
        <v>0</v>
      </c>
      <c r="I38" s="56">
        <v>0</v>
      </c>
      <c r="J38" s="56">
        <v>0</v>
      </c>
      <c r="K38" s="56">
        <v>0</v>
      </c>
      <c r="L38" s="56">
        <v>0</v>
      </c>
      <c r="M38" s="56">
        <v>0</v>
      </c>
      <c r="N38" s="17">
        <f t="shared" si="3"/>
        <v>0</v>
      </c>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row>
    <row r="39" spans="1:94" ht="12.75">
      <c r="A39" s="63" t="s">
        <v>90</v>
      </c>
      <c r="B39" s="56">
        <v>0</v>
      </c>
      <c r="C39" s="56">
        <v>0</v>
      </c>
      <c r="D39" s="56">
        <v>0</v>
      </c>
      <c r="E39" s="56">
        <v>0</v>
      </c>
      <c r="F39" s="56">
        <v>0</v>
      </c>
      <c r="G39" s="56">
        <v>0</v>
      </c>
      <c r="H39" s="56">
        <v>0</v>
      </c>
      <c r="I39" s="56">
        <v>0</v>
      </c>
      <c r="J39" s="56">
        <v>0</v>
      </c>
      <c r="K39" s="56">
        <v>0</v>
      </c>
      <c r="L39" s="56">
        <v>0</v>
      </c>
      <c r="M39" s="56">
        <v>0</v>
      </c>
      <c r="N39" s="17">
        <f t="shared" si="3"/>
        <v>0</v>
      </c>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row>
    <row r="40" spans="1:94" ht="12.75">
      <c r="A40" s="63" t="s">
        <v>20</v>
      </c>
      <c r="B40" s="17">
        <f>(B39+B35+B34+B28+B27+B26+B25+B19)*0.215</f>
        <v>0</v>
      </c>
      <c r="C40" s="17">
        <f aca="true" t="shared" si="4" ref="C40:M40">(C39+C35+C34+C28+C27+C26+C25+C19)*0.215</f>
        <v>0</v>
      </c>
      <c r="D40" s="17">
        <f t="shared" si="4"/>
        <v>0</v>
      </c>
      <c r="E40" s="17">
        <f t="shared" si="4"/>
        <v>0</v>
      </c>
      <c r="F40" s="17">
        <f t="shared" si="4"/>
        <v>0</v>
      </c>
      <c r="G40" s="17">
        <f t="shared" si="4"/>
        <v>0</v>
      </c>
      <c r="H40" s="17">
        <f t="shared" si="4"/>
        <v>0</v>
      </c>
      <c r="I40" s="17">
        <f t="shared" si="4"/>
        <v>0</v>
      </c>
      <c r="J40" s="17">
        <f t="shared" si="4"/>
        <v>0</v>
      </c>
      <c r="K40" s="17">
        <f t="shared" si="4"/>
        <v>0</v>
      </c>
      <c r="L40" s="17">
        <f t="shared" si="4"/>
        <v>0</v>
      </c>
      <c r="M40" s="17">
        <f t="shared" si="4"/>
        <v>0</v>
      </c>
      <c r="N40" s="17">
        <f t="shared" si="3"/>
        <v>0</v>
      </c>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row>
    <row r="41" spans="1:94" ht="12.75">
      <c r="A41" s="63" t="s">
        <v>21</v>
      </c>
      <c r="B41" s="17"/>
      <c r="C41" s="17"/>
      <c r="D41" s="17">
        <f>B8+C8-B40-C40</f>
        <v>0</v>
      </c>
      <c r="E41" s="17"/>
      <c r="F41" s="17">
        <f>D8+E8-D40-E40</f>
        <v>0</v>
      </c>
      <c r="G41" s="17"/>
      <c r="H41" s="17">
        <f>F8+G8-F40-G40</f>
        <v>0</v>
      </c>
      <c r="I41" s="17"/>
      <c r="J41" s="17">
        <f>H8+I8-H40-I40</f>
        <v>0</v>
      </c>
      <c r="K41" s="17"/>
      <c r="L41" s="17">
        <f>J8+K8-J40-K40</f>
        <v>0</v>
      </c>
      <c r="M41" s="17"/>
      <c r="N41" s="17">
        <f t="shared" si="3"/>
        <v>0</v>
      </c>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row>
    <row r="42" spans="2:94" ht="12.7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row>
    <row r="43" spans="1:94" ht="21" customHeight="1">
      <c r="A43" s="68" t="s">
        <v>22</v>
      </c>
      <c r="B43" s="19">
        <f aca="true" t="shared" si="5" ref="B43:M43">SUM(B19:B41)</f>
        <v>0</v>
      </c>
      <c r="C43" s="19">
        <f t="shared" si="5"/>
        <v>0</v>
      </c>
      <c r="D43" s="19">
        <f t="shared" si="5"/>
        <v>70</v>
      </c>
      <c r="E43" s="19">
        <f t="shared" si="5"/>
        <v>0</v>
      </c>
      <c r="F43" s="19">
        <f t="shared" si="5"/>
        <v>0</v>
      </c>
      <c r="G43" s="19">
        <f t="shared" si="5"/>
        <v>71.13333333333334</v>
      </c>
      <c r="H43" s="19">
        <f t="shared" si="5"/>
        <v>0</v>
      </c>
      <c r="I43" s="19">
        <f t="shared" si="5"/>
        <v>0</v>
      </c>
      <c r="J43" s="19">
        <f t="shared" si="5"/>
        <v>72.31888888888889</v>
      </c>
      <c r="K43" s="19">
        <f t="shared" si="5"/>
        <v>0</v>
      </c>
      <c r="L43" s="19">
        <f t="shared" si="5"/>
        <v>0</v>
      </c>
      <c r="M43" s="19">
        <f t="shared" si="5"/>
        <v>73.5242037037037</v>
      </c>
      <c r="N43" s="19">
        <f>SUM(N19:N41)</f>
        <v>286.9764259259259</v>
      </c>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row>
    <row r="44" spans="2:94" ht="12.7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row>
    <row r="45" spans="1:94" ht="12.75">
      <c r="A45" s="63" t="s">
        <v>23</v>
      </c>
      <c r="B45" s="17">
        <f aca="true" t="shared" si="6" ref="B45:M45">B16-B43</f>
        <v>0</v>
      </c>
      <c r="C45" s="17">
        <f t="shared" si="6"/>
        <v>0</v>
      </c>
      <c r="D45" s="17">
        <f t="shared" si="6"/>
        <v>-70</v>
      </c>
      <c r="E45" s="17">
        <f t="shared" si="6"/>
        <v>0</v>
      </c>
      <c r="F45" s="17">
        <f t="shared" si="6"/>
        <v>0</v>
      </c>
      <c r="G45" s="17">
        <f t="shared" si="6"/>
        <v>-71.13333333333334</v>
      </c>
      <c r="H45" s="17">
        <f t="shared" si="6"/>
        <v>0</v>
      </c>
      <c r="I45" s="17">
        <f t="shared" si="6"/>
        <v>0</v>
      </c>
      <c r="J45" s="17">
        <f t="shared" si="6"/>
        <v>-72.31888888888889</v>
      </c>
      <c r="K45" s="17">
        <f t="shared" si="6"/>
        <v>0</v>
      </c>
      <c r="L45" s="17">
        <f t="shared" si="6"/>
        <v>0</v>
      </c>
      <c r="M45" s="17">
        <f t="shared" si="6"/>
        <v>-73.5242037037037</v>
      </c>
      <c r="N45" s="17">
        <f>SUM(B45:M45)</f>
        <v>-286.9764259259259</v>
      </c>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row>
    <row r="46" spans="2:94" ht="12.7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row>
    <row r="47" spans="1:94" ht="12.75">
      <c r="A47" s="63" t="s">
        <v>24</v>
      </c>
      <c r="B47" s="17">
        <v>2</v>
      </c>
      <c r="C47" s="17">
        <f aca="true" t="shared" si="7" ref="C47:M47">B49</f>
        <v>2</v>
      </c>
      <c r="D47" s="17">
        <f t="shared" si="7"/>
        <v>2</v>
      </c>
      <c r="E47" s="17">
        <f t="shared" si="7"/>
        <v>-68</v>
      </c>
      <c r="F47" s="17">
        <f t="shared" si="7"/>
        <v>-68</v>
      </c>
      <c r="G47" s="17">
        <f t="shared" si="7"/>
        <v>-68</v>
      </c>
      <c r="H47" s="17">
        <f t="shared" si="7"/>
        <v>-139.13333333333333</v>
      </c>
      <c r="I47" s="17">
        <f t="shared" si="7"/>
        <v>-139.13333333333333</v>
      </c>
      <c r="J47" s="17">
        <f t="shared" si="7"/>
        <v>-139.13333333333333</v>
      </c>
      <c r="K47" s="17">
        <f t="shared" si="7"/>
        <v>-211.45222222222222</v>
      </c>
      <c r="L47" s="17">
        <f t="shared" si="7"/>
        <v>-211.45222222222222</v>
      </c>
      <c r="M47" s="17">
        <f t="shared" si="7"/>
        <v>-211.45222222222222</v>
      </c>
      <c r="N47" s="17">
        <f>B47</f>
        <v>2</v>
      </c>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row>
    <row r="48" spans="2:94" ht="12.7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row>
    <row r="49" spans="1:94" ht="12.75">
      <c r="A49" s="63" t="s">
        <v>25</v>
      </c>
      <c r="B49" s="22">
        <f>B45+B47</f>
        <v>2</v>
      </c>
      <c r="C49" s="22">
        <f aca="true" t="shared" si="8" ref="C49:M49">C45+C47</f>
        <v>2</v>
      </c>
      <c r="D49" s="22">
        <f t="shared" si="8"/>
        <v>-68</v>
      </c>
      <c r="E49" s="22">
        <f t="shared" si="8"/>
        <v>-68</v>
      </c>
      <c r="F49" s="22">
        <f t="shared" si="8"/>
        <v>-68</v>
      </c>
      <c r="G49" s="22">
        <f t="shared" si="8"/>
        <v>-139.13333333333333</v>
      </c>
      <c r="H49" s="22">
        <f t="shared" si="8"/>
        <v>-139.13333333333333</v>
      </c>
      <c r="I49" s="22">
        <f t="shared" si="8"/>
        <v>-139.13333333333333</v>
      </c>
      <c r="J49" s="22">
        <f t="shared" si="8"/>
        <v>-211.45222222222222</v>
      </c>
      <c r="K49" s="22">
        <f t="shared" si="8"/>
        <v>-211.45222222222222</v>
      </c>
      <c r="L49" s="22">
        <f t="shared" si="8"/>
        <v>-211.45222222222222</v>
      </c>
      <c r="M49" s="22">
        <f t="shared" si="8"/>
        <v>-284.9764259259259</v>
      </c>
      <c r="N49" s="22">
        <f>N45+N47</f>
        <v>-284.9764259259259</v>
      </c>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row>
    <row r="50" spans="2:94" ht="12.7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row>
    <row r="51" spans="2:94" ht="12.7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row>
    <row r="52" spans="2:94" ht="12.7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row>
    <row r="53" spans="2:94" ht="12.7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row>
    <row r="54" spans="2:94" ht="12.7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row>
    <row r="55" spans="2:94" ht="12.7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row>
    <row r="56" spans="2:94" ht="12.7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row>
    <row r="57" spans="2:94" ht="12.7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row>
    <row r="58" spans="2:94" ht="12.75">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row>
    <row r="59" spans="2:94" ht="12.75">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row>
    <row r="60" spans="2:94" ht="12.7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row>
    <row r="61" spans="2:94" ht="12.7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row>
    <row r="62" spans="2:94" ht="12.7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row>
    <row r="63" spans="2:94" ht="12.7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row>
    <row r="64" spans="2:94" ht="12.7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row>
    <row r="65" spans="2:94" ht="12.75">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row>
    <row r="66" spans="2:94" ht="12.7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row>
    <row r="67" spans="2:94" ht="12.75">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row>
    <row r="68" spans="2:94" ht="12.75">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row>
    <row r="69" spans="2:94" ht="12.7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row>
    <row r="70" spans="2:94" ht="12.75">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row>
    <row r="71" spans="2:94" ht="12.75">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row>
    <row r="72" spans="2:94" ht="12.75">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row>
    <row r="73" spans="2:94" ht="12.75">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2:94" ht="12.75">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2:94" ht="12.75">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row>
    <row r="76" spans="2:94" ht="12.75">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row>
    <row r="77" spans="2:94" ht="12.75">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row>
    <row r="78" spans="2:94" ht="12.75">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row>
    <row r="79" spans="2:94" ht="12.75">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row>
    <row r="80" spans="2:94" ht="12.75">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row>
    <row r="81" spans="2:94" ht="12.75">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row>
    <row r="82" spans="2:94" ht="12.75">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row>
    <row r="83" spans="2:94" ht="12.75">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row>
    <row r="84" spans="2:94" ht="12.75">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row>
    <row r="85" spans="2:94" ht="12.75">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row>
    <row r="86" spans="2:94" ht="12.75">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row>
    <row r="87" spans="2:94" ht="12.75">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row>
    <row r="88" spans="2:94" ht="12.7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row>
    <row r="89" spans="2:94" ht="12.75">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row>
    <row r="90" spans="2:94" ht="12.75">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row>
    <row r="91" spans="2:94" ht="12.7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row>
    <row r="92" spans="2:94" ht="12.75">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row>
    <row r="93" spans="2:94" ht="12.75">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row>
    <row r="94" spans="2:94" ht="12.75">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row>
    <row r="95" spans="2:94" ht="12.75">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row>
    <row r="96" spans="2:94" ht="12.75">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row>
    <row r="97" spans="2:94" ht="12.75">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row>
    <row r="98" spans="2:94" ht="12.75">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row>
    <row r="99" spans="2:94" ht="12.75">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row>
    <row r="100" spans="2:94" ht="12.75">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row>
    <row r="101" spans="2:94" ht="12.7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row>
    <row r="102" spans="2:94" ht="12.75">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row>
    <row r="103" spans="2:94" ht="12.7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row>
    <row r="104" spans="2:94" ht="12.75">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row>
    <row r="105" spans="2:94" ht="12.7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row>
    <row r="106" spans="2:94" ht="12.7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row>
    <row r="107" spans="2:94" ht="12.7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row>
    <row r="108" spans="2:94" ht="12.75">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row>
    <row r="109" spans="2:94" ht="12.7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row>
    <row r="110" spans="2:94" ht="12.7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row>
    <row r="111" spans="2:94" ht="12.7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row>
    <row r="112" spans="2:94" ht="12.75">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row>
    <row r="113" spans="2:94" ht="12.75">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row>
    <row r="114" spans="2:94" ht="12.75">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row>
    <row r="115" spans="2:94" ht="12.75">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row>
    <row r="116" spans="2:94" ht="12.75">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row>
    <row r="117" spans="2:94" ht="12.75">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row>
    <row r="118" spans="2:94" ht="12.75">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row>
    <row r="119" spans="2:94" ht="12.75">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row>
    <row r="120" spans="2:94" ht="12.75">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row>
    <row r="121" spans="2:94" ht="12.75">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row>
    <row r="122" spans="2:94" ht="12.75">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row>
    <row r="123" spans="2:94" ht="12.75">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row>
    <row r="124" spans="2:94" ht="12.75">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row>
    <row r="125" spans="2:94" ht="12.75">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row>
    <row r="126" spans="2:94" ht="12.75">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row>
    <row r="127" spans="2:94" ht="12.75">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row>
    <row r="128" spans="2:94" ht="12.75">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row>
    <row r="129" spans="2:94" ht="12.75">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row>
    <row r="130" spans="2:94" ht="12.7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row>
    <row r="131" spans="2:94" ht="12.7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row>
    <row r="132" spans="2:94" ht="12.7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row>
    <row r="133" spans="2:94" ht="12.7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row>
    <row r="134" spans="2:94" ht="12.7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row>
    <row r="135" spans="2:94" ht="12.75">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row>
    <row r="136" spans="2:94" ht="12.75">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row>
    <row r="137" spans="2:94" ht="12.75">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row>
    <row r="138" spans="2:94" ht="12.75">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row>
    <row r="139" spans="2:94" ht="12.75">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row>
    <row r="140" spans="2:94" ht="12.75">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row>
  </sheetData>
  <sheetProtection sheet="1"/>
  <printOptions gridLines="1" horizontalCentered="1"/>
  <pageMargins left="0" right="0" top="0.5" bottom="0.5" header="0.511811023622047" footer="0.511811023622047"/>
  <pageSetup fitToHeight="1" fitToWidth="1" horizontalDpi="300" verticalDpi="300" orientation="landscape" paperSize="9" scale="82" r:id="rId3"/>
  <legacyDrawing r:id="rId2"/>
</worksheet>
</file>

<file path=xl/worksheets/sheet2.xml><?xml version="1.0" encoding="utf-8"?>
<worksheet xmlns="http://schemas.openxmlformats.org/spreadsheetml/2006/main" xmlns:r="http://schemas.openxmlformats.org/officeDocument/2006/relationships">
  <sheetPr codeName="Sheet11">
    <pageSetUpPr fitToPage="1"/>
  </sheetPr>
  <dimension ref="A1:CP140"/>
  <sheetViews>
    <sheetView zoomScalePageLayoutView="0" workbookViewId="0" topLeftCell="A1">
      <pane ySplit="6" topLeftCell="A25" activePane="bottomLeft" state="frozen"/>
      <selection pane="topLeft" activeCell="B7" sqref="B7"/>
      <selection pane="bottomLeft" activeCell="D41" sqref="D41"/>
    </sheetView>
  </sheetViews>
  <sheetFormatPr defaultColWidth="9.140625" defaultRowHeight="12.75"/>
  <cols>
    <col min="1" max="1" width="26.140625" style="70" customWidth="1"/>
    <col min="2" max="14" width="9.140625" style="1" customWidth="1"/>
  </cols>
  <sheetData>
    <row r="1" spans="1:6" ht="12.75">
      <c r="A1" s="69" t="str">
        <f>'CF Y1'!A1</f>
        <v>A.N.Other</v>
      </c>
      <c r="F1" s="1">
        <v>1.2</v>
      </c>
    </row>
    <row r="2" ht="12.75">
      <c r="A2" s="69"/>
    </row>
    <row r="3" ht="12.75">
      <c r="A3" s="69" t="s">
        <v>99</v>
      </c>
    </row>
    <row r="4" ht="12.75"/>
    <row r="5" spans="1:14" ht="12.75">
      <c r="A5" s="70" t="s">
        <v>93</v>
      </c>
      <c r="B5" s="2" t="str">
        <f>'CF Y1'!B5</f>
        <v>Aug</v>
      </c>
      <c r="C5" s="2" t="str">
        <f>'CF Y1'!C5</f>
        <v>Sep</v>
      </c>
      <c r="D5" s="2" t="str">
        <f>'CF Y1'!D5</f>
        <v>Oct</v>
      </c>
      <c r="E5" s="2" t="str">
        <f>'CF Y1'!E5</f>
        <v>Nov</v>
      </c>
      <c r="F5" s="2" t="str">
        <f>'CF Y1'!F5</f>
        <v>Dec</v>
      </c>
      <c r="G5" s="2" t="str">
        <f>'CF Y1'!G5</f>
        <v>Jan</v>
      </c>
      <c r="H5" s="2" t="str">
        <f>'CF Y1'!H5</f>
        <v>Feb</v>
      </c>
      <c r="I5" s="2" t="str">
        <f>'CF Y1'!I5</f>
        <v>Mar</v>
      </c>
      <c r="J5" s="2" t="str">
        <f>'CF Y1'!J5</f>
        <v>Apr</v>
      </c>
      <c r="K5" s="2" t="str">
        <f>'CF Y1'!K5</f>
        <v>May</v>
      </c>
      <c r="L5" s="2" t="str">
        <f>'CF Y1'!L5</f>
        <v>Jun</v>
      </c>
      <c r="M5" s="2" t="str">
        <f>'CF Y1'!M5</f>
        <v>Jul</v>
      </c>
      <c r="N5" s="2" t="s">
        <v>1</v>
      </c>
    </row>
    <row r="6" spans="2:14" ht="12.75">
      <c r="B6" s="2"/>
      <c r="C6" s="2"/>
      <c r="D6" s="2"/>
      <c r="E6" s="2"/>
      <c r="F6" s="2"/>
      <c r="G6" s="2"/>
      <c r="H6" s="2"/>
      <c r="I6" s="2"/>
      <c r="J6" s="2"/>
      <c r="K6" s="2"/>
      <c r="L6" s="2"/>
      <c r="M6" s="2"/>
      <c r="N6" s="2"/>
    </row>
    <row r="7" spans="1:94" ht="12.75">
      <c r="A7" s="70" t="s">
        <v>2</v>
      </c>
      <c r="B7" s="4">
        <f>'Sales Analysis'!E22+'Sales Analysis'!E30</f>
        <v>0</v>
      </c>
      <c r="C7" s="4">
        <f>'Sales Analysis'!F22+'Sales Analysis'!F30</f>
        <v>0</v>
      </c>
      <c r="D7" s="4">
        <f>'Sales Analysis'!G22+'Sales Analysis'!G30</f>
        <v>0</v>
      </c>
      <c r="E7" s="4">
        <f>'Sales Analysis'!H22+'Sales Analysis'!H30</f>
        <v>0</v>
      </c>
      <c r="F7" s="4">
        <f>'Sales Analysis'!I22+'Sales Analysis'!I30</f>
        <v>0</v>
      </c>
      <c r="G7" s="4">
        <f>'Sales Analysis'!J22+'Sales Analysis'!J30</f>
        <v>0</v>
      </c>
      <c r="H7" s="4">
        <f>'Sales Analysis'!K22+'Sales Analysis'!K30</f>
        <v>0</v>
      </c>
      <c r="I7" s="4">
        <f>'Sales Analysis'!L22+'Sales Analysis'!L30</f>
        <v>0</v>
      </c>
      <c r="J7" s="4">
        <f>'Sales Analysis'!M22+'Sales Analysis'!M30</f>
        <v>0</v>
      </c>
      <c r="K7" s="4">
        <f>'Sales Analysis'!N22+'Sales Analysis'!N30</f>
        <v>0</v>
      </c>
      <c r="L7" s="4">
        <f>'Sales Analysis'!O22+'Sales Analysis'!O30</f>
        <v>0</v>
      </c>
      <c r="M7" s="4">
        <f>'Sales Analysis'!P22+'Sales Analysis'!P30</f>
        <v>0</v>
      </c>
      <c r="N7" s="4">
        <f>SUM(B7:M7)</f>
        <v>0</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row>
    <row r="8" spans="1:94" ht="12.75">
      <c r="A8" s="70" t="s">
        <v>3</v>
      </c>
      <c r="B8" s="4">
        <f>B7*0.21</f>
        <v>0</v>
      </c>
      <c r="C8" s="4">
        <f aca="true" t="shared" si="0" ref="C8:M8">C7*0.2</f>
        <v>0</v>
      </c>
      <c r="D8" s="4">
        <f>B7*0.2</f>
        <v>0</v>
      </c>
      <c r="E8" s="4">
        <f t="shared" si="0"/>
        <v>0</v>
      </c>
      <c r="F8" s="4">
        <f t="shared" si="0"/>
        <v>0</v>
      </c>
      <c r="G8" s="4">
        <f t="shared" si="0"/>
        <v>0</v>
      </c>
      <c r="H8" s="4">
        <f t="shared" si="0"/>
        <v>0</v>
      </c>
      <c r="I8" s="4">
        <f t="shared" si="0"/>
        <v>0</v>
      </c>
      <c r="J8" s="4">
        <f t="shared" si="0"/>
        <v>0</v>
      </c>
      <c r="K8" s="4">
        <f t="shared" si="0"/>
        <v>0</v>
      </c>
      <c r="L8" s="4">
        <f t="shared" si="0"/>
        <v>0</v>
      </c>
      <c r="M8" s="4">
        <f t="shared" si="0"/>
        <v>0</v>
      </c>
      <c r="N8" s="4">
        <f>SUM(B8:M8)</f>
        <v>0</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row>
    <row r="9" spans="1:94" ht="12.75">
      <c r="A9" s="71"/>
      <c r="B9" s="7"/>
      <c r="C9" s="7"/>
      <c r="D9" s="7"/>
      <c r="E9" s="7"/>
      <c r="F9" s="7"/>
      <c r="G9" s="7"/>
      <c r="H9" s="7"/>
      <c r="I9" s="7"/>
      <c r="J9" s="7"/>
      <c r="K9" s="7"/>
      <c r="L9" s="7"/>
      <c r="M9" s="7"/>
      <c r="N9" s="7"/>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row>
    <row r="10" spans="1:94" ht="12.75">
      <c r="A10" s="70" t="s">
        <v>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row>
    <row r="11" spans="1:94" ht="12.75">
      <c r="A11" s="70" t="s">
        <v>63</v>
      </c>
      <c r="B11" s="3">
        <f>'CF Y1'!L7+'CF Y1'!L8</f>
        <v>0</v>
      </c>
      <c r="C11" s="3">
        <f>'CF Y1'!M7+'CF Y1'!M8</f>
        <v>0</v>
      </c>
      <c r="D11" s="3">
        <f>B7+B8</f>
        <v>0</v>
      </c>
      <c r="E11" s="3">
        <f aca="true" t="shared" si="1" ref="E11:M11">C7+C8</f>
        <v>0</v>
      </c>
      <c r="F11" s="3">
        <f>B7+D8</f>
        <v>0</v>
      </c>
      <c r="G11" s="3">
        <f t="shared" si="1"/>
        <v>0</v>
      </c>
      <c r="H11" s="3">
        <f t="shared" si="1"/>
        <v>0</v>
      </c>
      <c r="I11" s="3">
        <f t="shared" si="1"/>
        <v>0</v>
      </c>
      <c r="J11" s="3">
        <f t="shared" si="1"/>
        <v>0</v>
      </c>
      <c r="K11" s="3">
        <f t="shared" si="1"/>
        <v>0</v>
      </c>
      <c r="L11" s="3">
        <f t="shared" si="1"/>
        <v>0</v>
      </c>
      <c r="M11" s="3">
        <f t="shared" si="1"/>
        <v>0</v>
      </c>
      <c r="N11" s="3">
        <f>SUM(B11:M11)</f>
        <v>0</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row>
    <row r="12" spans="1:94" ht="12.75">
      <c r="A12" s="70" t="s">
        <v>6</v>
      </c>
      <c r="B12" s="57">
        <v>0</v>
      </c>
      <c r="C12" s="57">
        <v>0</v>
      </c>
      <c r="D12" s="57">
        <v>0</v>
      </c>
      <c r="E12" s="57">
        <v>0</v>
      </c>
      <c r="F12" s="57">
        <v>0</v>
      </c>
      <c r="G12" s="57">
        <v>0</v>
      </c>
      <c r="H12" s="57">
        <v>0</v>
      </c>
      <c r="I12" s="57">
        <v>0</v>
      </c>
      <c r="J12" s="57">
        <v>0</v>
      </c>
      <c r="K12" s="57">
        <v>0</v>
      </c>
      <c r="L12" s="57">
        <v>0</v>
      </c>
      <c r="M12" s="57">
        <v>0</v>
      </c>
      <c r="N12" s="3">
        <f>SUM(B12:M12)</f>
        <v>0</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row>
    <row r="13" spans="1:94" ht="12.75">
      <c r="A13" s="70" t="s">
        <v>7</v>
      </c>
      <c r="B13" s="57">
        <v>0</v>
      </c>
      <c r="C13" s="57">
        <v>0</v>
      </c>
      <c r="D13" s="57">
        <v>0</v>
      </c>
      <c r="E13" s="57">
        <v>0</v>
      </c>
      <c r="F13" s="57">
        <v>0</v>
      </c>
      <c r="G13" s="57">
        <v>0</v>
      </c>
      <c r="H13" s="57">
        <v>0</v>
      </c>
      <c r="I13" s="57">
        <v>0</v>
      </c>
      <c r="J13" s="57">
        <v>0</v>
      </c>
      <c r="K13" s="57">
        <v>0</v>
      </c>
      <c r="L13" s="57">
        <v>0</v>
      </c>
      <c r="M13" s="57">
        <v>0</v>
      </c>
      <c r="N13" s="3">
        <f>SUM(B13:M13)</f>
        <v>0</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row>
    <row r="14" spans="1:94" ht="12.75">
      <c r="A14" s="70" t="s">
        <v>8</v>
      </c>
      <c r="B14" s="57">
        <v>0</v>
      </c>
      <c r="C14" s="57">
        <v>0</v>
      </c>
      <c r="D14" s="57">
        <v>0</v>
      </c>
      <c r="E14" s="57">
        <v>0</v>
      </c>
      <c r="F14" s="57">
        <v>0</v>
      </c>
      <c r="G14" s="57">
        <v>0</v>
      </c>
      <c r="H14" s="57">
        <v>0</v>
      </c>
      <c r="I14" s="57">
        <v>0</v>
      </c>
      <c r="J14" s="57">
        <v>0</v>
      </c>
      <c r="K14" s="57">
        <v>0</v>
      </c>
      <c r="L14" s="57">
        <v>0</v>
      </c>
      <c r="M14" s="57">
        <v>0</v>
      </c>
      <c r="N14" s="3">
        <f>SUM(B14:M14)</f>
        <v>0</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row>
    <row r="15" spans="2:94" ht="12.7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row>
    <row r="16" spans="1:94" s="9" customFormat="1" ht="21" customHeight="1">
      <c r="A16" s="72" t="s">
        <v>9</v>
      </c>
      <c r="B16" s="5">
        <f aca="true" t="shared" si="2" ref="B16:N16">SUM(B11:B14)</f>
        <v>0</v>
      </c>
      <c r="C16" s="5">
        <f t="shared" si="2"/>
        <v>0</v>
      </c>
      <c r="D16" s="5">
        <f t="shared" si="2"/>
        <v>0</v>
      </c>
      <c r="E16" s="5">
        <f t="shared" si="2"/>
        <v>0</v>
      </c>
      <c r="F16" s="5">
        <f t="shared" si="2"/>
        <v>0</v>
      </c>
      <c r="G16" s="5">
        <f t="shared" si="2"/>
        <v>0</v>
      </c>
      <c r="H16" s="5">
        <f t="shared" si="2"/>
        <v>0</v>
      </c>
      <c r="I16" s="5">
        <f t="shared" si="2"/>
        <v>0</v>
      </c>
      <c r="J16" s="5">
        <f t="shared" si="2"/>
        <v>0</v>
      </c>
      <c r="K16" s="5">
        <f t="shared" si="2"/>
        <v>0</v>
      </c>
      <c r="L16" s="5">
        <f t="shared" si="2"/>
        <v>0</v>
      </c>
      <c r="M16" s="5">
        <f t="shared" si="2"/>
        <v>0</v>
      </c>
      <c r="N16" s="5">
        <f t="shared" si="2"/>
        <v>0</v>
      </c>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row>
    <row r="17" spans="2:94" ht="12.7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row>
    <row r="18" spans="1:94" ht="12.75">
      <c r="A18" s="70" t="s">
        <v>10</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row>
    <row r="19" spans="1:94" ht="12.75">
      <c r="A19" s="70" t="str">
        <f>'CF Y1'!A19</f>
        <v>Production Costs</v>
      </c>
      <c r="B19" s="56">
        <v>0</v>
      </c>
      <c r="C19" s="56">
        <v>0</v>
      </c>
      <c r="D19" s="56">
        <v>0</v>
      </c>
      <c r="E19" s="56">
        <v>0</v>
      </c>
      <c r="F19" s="56">
        <v>0</v>
      </c>
      <c r="G19" s="56">
        <v>0</v>
      </c>
      <c r="H19" s="56">
        <v>0</v>
      </c>
      <c r="I19" s="56">
        <v>0</v>
      </c>
      <c r="J19" s="56">
        <v>0</v>
      </c>
      <c r="K19" s="56">
        <v>0</v>
      </c>
      <c r="L19" s="56">
        <v>0</v>
      </c>
      <c r="M19" s="56">
        <v>0</v>
      </c>
      <c r="N19" s="3">
        <f aca="true" t="shared" si="3" ref="N19:N41">SUM(B19:M19)</f>
        <v>0</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row>
    <row r="20" spans="1:94" ht="12.75">
      <c r="A20" s="70" t="str">
        <f>'CF Y1'!A20</f>
        <v>Carriage out</v>
      </c>
      <c r="B20" s="56">
        <v>0</v>
      </c>
      <c r="C20" s="56">
        <v>0</v>
      </c>
      <c r="D20" s="56">
        <v>0</v>
      </c>
      <c r="E20" s="56">
        <v>0</v>
      </c>
      <c r="F20" s="56">
        <v>0</v>
      </c>
      <c r="G20" s="56">
        <v>0</v>
      </c>
      <c r="H20" s="56">
        <v>0</v>
      </c>
      <c r="I20" s="56">
        <v>0</v>
      </c>
      <c r="J20" s="56">
        <v>0</v>
      </c>
      <c r="K20" s="56">
        <v>0</v>
      </c>
      <c r="L20" s="56">
        <v>0</v>
      </c>
      <c r="M20" s="56">
        <v>0</v>
      </c>
      <c r="N20" s="3">
        <f t="shared" si="3"/>
        <v>0</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row>
    <row r="21" spans="1:94" ht="12.75">
      <c r="A21" s="70" t="str">
        <f>'CF Y1'!A21</f>
        <v>Salaries</v>
      </c>
      <c r="B21" s="56">
        <v>0</v>
      </c>
      <c r="C21" s="56">
        <v>0</v>
      </c>
      <c r="D21" s="56">
        <v>0</v>
      </c>
      <c r="E21" s="56">
        <v>0</v>
      </c>
      <c r="F21" s="56">
        <v>0</v>
      </c>
      <c r="G21" s="56">
        <v>0</v>
      </c>
      <c r="H21" s="56">
        <v>0</v>
      </c>
      <c r="I21" s="56">
        <v>0</v>
      </c>
      <c r="J21" s="56">
        <v>0</v>
      </c>
      <c r="K21" s="56">
        <v>0</v>
      </c>
      <c r="L21" s="56">
        <v>0</v>
      </c>
      <c r="M21" s="56">
        <v>0</v>
      </c>
      <c r="N21" s="3">
        <f t="shared" si="3"/>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row>
    <row r="22" spans="1:94" ht="12.75">
      <c r="A22" s="70" t="str">
        <f>'CF Y1'!A22</f>
        <v>Insurance</v>
      </c>
      <c r="B22" s="56">
        <v>0</v>
      </c>
      <c r="C22" s="56">
        <v>0</v>
      </c>
      <c r="D22" s="56">
        <v>0</v>
      </c>
      <c r="E22" s="56">
        <v>0</v>
      </c>
      <c r="F22" s="56">
        <v>0</v>
      </c>
      <c r="G22" s="56">
        <v>0</v>
      </c>
      <c r="H22" s="56">
        <v>0</v>
      </c>
      <c r="I22" s="56">
        <v>0</v>
      </c>
      <c r="J22" s="56">
        <v>0</v>
      </c>
      <c r="K22" s="56">
        <v>0</v>
      </c>
      <c r="L22" s="56">
        <v>0</v>
      </c>
      <c r="M22" s="56">
        <v>0</v>
      </c>
      <c r="N22" s="3">
        <f t="shared" si="3"/>
        <v>0</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row>
    <row r="23" spans="1:94" ht="12.75">
      <c r="A23" s="70" t="str">
        <f>'CF Y1'!A23</f>
        <v>Rent &amp; Rates</v>
      </c>
      <c r="B23" s="56">
        <v>0</v>
      </c>
      <c r="C23" s="56">
        <v>0</v>
      </c>
      <c r="D23" s="56">
        <v>0</v>
      </c>
      <c r="E23" s="56">
        <v>0</v>
      </c>
      <c r="F23" s="56">
        <v>0</v>
      </c>
      <c r="G23" s="56">
        <v>0</v>
      </c>
      <c r="H23" s="56">
        <v>0</v>
      </c>
      <c r="I23" s="56">
        <v>0</v>
      </c>
      <c r="J23" s="56">
        <v>0</v>
      </c>
      <c r="K23" s="56">
        <v>0</v>
      </c>
      <c r="L23" s="56">
        <v>0</v>
      </c>
      <c r="M23" s="56">
        <v>0</v>
      </c>
      <c r="N23" s="3">
        <f t="shared" si="3"/>
        <v>0</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row>
    <row r="24" spans="1:94" ht="12.75">
      <c r="A24" s="70" t="str">
        <f>'CF Y1'!A24</f>
        <v>Equipment leasing</v>
      </c>
      <c r="B24" s="56">
        <v>0</v>
      </c>
      <c r="C24" s="56">
        <v>0</v>
      </c>
      <c r="D24" s="56">
        <v>0</v>
      </c>
      <c r="E24" s="56">
        <v>0</v>
      </c>
      <c r="F24" s="56">
        <v>0</v>
      </c>
      <c r="G24" s="56">
        <v>0</v>
      </c>
      <c r="H24" s="56">
        <v>0</v>
      </c>
      <c r="I24" s="56">
        <v>0</v>
      </c>
      <c r="J24" s="56">
        <v>0</v>
      </c>
      <c r="K24" s="56">
        <v>0</v>
      </c>
      <c r="L24" s="56">
        <v>0</v>
      </c>
      <c r="M24" s="56">
        <v>0</v>
      </c>
      <c r="N24" s="3">
        <f t="shared" si="3"/>
        <v>0</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row>
    <row r="25" spans="1:94" ht="12.75">
      <c r="A25" s="70" t="str">
        <f>'CF Y1'!A25</f>
        <v>Cleaning Materials</v>
      </c>
      <c r="B25" s="56">
        <v>0</v>
      </c>
      <c r="C25" s="56">
        <v>0</v>
      </c>
      <c r="D25" s="56">
        <v>0</v>
      </c>
      <c r="E25" s="56">
        <v>0</v>
      </c>
      <c r="F25" s="56">
        <v>0</v>
      </c>
      <c r="G25" s="56">
        <v>0</v>
      </c>
      <c r="H25" s="56">
        <v>0</v>
      </c>
      <c r="I25" s="56">
        <v>0</v>
      </c>
      <c r="J25" s="56">
        <v>0</v>
      </c>
      <c r="K25" s="56">
        <v>0</v>
      </c>
      <c r="L25" s="56">
        <v>0</v>
      </c>
      <c r="M25" s="56">
        <v>0</v>
      </c>
      <c r="N25" s="3">
        <f t="shared" si="3"/>
        <v>0</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row>
    <row r="26" spans="1:94" ht="12.75">
      <c r="A26" s="70" t="str">
        <f>'CF Y1'!A26</f>
        <v>Light, Heat &amp; Power</v>
      </c>
      <c r="B26" s="56">
        <v>0</v>
      </c>
      <c r="C26" s="56">
        <v>0</v>
      </c>
      <c r="D26" s="56">
        <v>0</v>
      </c>
      <c r="E26" s="56">
        <v>0</v>
      </c>
      <c r="F26" s="56">
        <v>0</v>
      </c>
      <c r="G26" s="56">
        <v>0</v>
      </c>
      <c r="H26" s="56">
        <v>0</v>
      </c>
      <c r="I26" s="56">
        <v>0</v>
      </c>
      <c r="J26" s="56">
        <v>0</v>
      </c>
      <c r="K26" s="56">
        <v>0</v>
      </c>
      <c r="L26" s="56">
        <v>0</v>
      </c>
      <c r="M26" s="56">
        <v>0</v>
      </c>
      <c r="N26" s="3">
        <f t="shared" si="3"/>
        <v>0</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row>
    <row r="27" spans="1:94" ht="12.75">
      <c r="A27" s="70" t="str">
        <f>'CF Y1'!A27</f>
        <v>Telephone</v>
      </c>
      <c r="B27" s="56">
        <v>0</v>
      </c>
      <c r="C27" s="56">
        <v>0</v>
      </c>
      <c r="D27" s="56">
        <v>0</v>
      </c>
      <c r="E27" s="56">
        <v>0</v>
      </c>
      <c r="F27" s="56">
        <v>0</v>
      </c>
      <c r="G27" s="56">
        <v>0</v>
      </c>
      <c r="H27" s="56">
        <v>0</v>
      </c>
      <c r="I27" s="56">
        <v>0</v>
      </c>
      <c r="J27" s="56">
        <v>0</v>
      </c>
      <c r="K27" s="56">
        <v>0</v>
      </c>
      <c r="L27" s="56">
        <v>0</v>
      </c>
      <c r="M27" s="56">
        <v>0</v>
      </c>
      <c r="N27" s="3">
        <f t="shared" si="3"/>
        <v>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row>
    <row r="28" spans="1:94" ht="12.75">
      <c r="A28" s="70" t="str">
        <f>'CF Y1'!A28</f>
        <v>Printing &amp; Stationery</v>
      </c>
      <c r="B28" s="56">
        <v>0</v>
      </c>
      <c r="C28" s="56">
        <v>0</v>
      </c>
      <c r="D28" s="56">
        <v>0</v>
      </c>
      <c r="E28" s="56">
        <v>0</v>
      </c>
      <c r="F28" s="56">
        <v>0</v>
      </c>
      <c r="G28" s="56">
        <v>0</v>
      </c>
      <c r="H28" s="56">
        <v>0</v>
      </c>
      <c r="I28" s="56">
        <v>0</v>
      </c>
      <c r="J28" s="56">
        <v>0</v>
      </c>
      <c r="K28" s="56">
        <v>0</v>
      </c>
      <c r="L28" s="56">
        <v>0</v>
      </c>
      <c r="M28" s="56">
        <v>0</v>
      </c>
      <c r="N28" s="3">
        <f t="shared" si="3"/>
        <v>0</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row>
    <row r="29" spans="1:94" ht="12.75">
      <c r="A29" s="70" t="str">
        <f>'CF Y1'!A29</f>
        <v>Advertising </v>
      </c>
      <c r="B29" s="56">
        <v>0</v>
      </c>
      <c r="C29" s="56">
        <v>0</v>
      </c>
      <c r="D29" s="56">
        <v>0</v>
      </c>
      <c r="E29" s="56">
        <v>0</v>
      </c>
      <c r="F29" s="56">
        <v>0</v>
      </c>
      <c r="G29" s="56">
        <v>0</v>
      </c>
      <c r="H29" s="56">
        <v>0</v>
      </c>
      <c r="I29" s="56">
        <v>0</v>
      </c>
      <c r="J29" s="56">
        <v>0</v>
      </c>
      <c r="K29" s="56">
        <v>0</v>
      </c>
      <c r="L29" s="56">
        <v>0</v>
      </c>
      <c r="M29" s="56">
        <v>0</v>
      </c>
      <c r="N29" s="3">
        <f t="shared" si="3"/>
        <v>0</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row>
    <row r="30" spans="1:94" ht="12.75">
      <c r="A30" s="70" t="str">
        <f>'CF Y1'!A30</f>
        <v>Motor &amp; Travelling</v>
      </c>
      <c r="B30" s="56">
        <v>0</v>
      </c>
      <c r="C30" s="56">
        <v>0</v>
      </c>
      <c r="D30" s="56">
        <v>0</v>
      </c>
      <c r="E30" s="56">
        <v>0</v>
      </c>
      <c r="F30" s="56">
        <v>0</v>
      </c>
      <c r="G30" s="56">
        <v>0</v>
      </c>
      <c r="H30" s="56">
        <v>0</v>
      </c>
      <c r="I30" s="56">
        <v>0</v>
      </c>
      <c r="J30" s="56">
        <v>0</v>
      </c>
      <c r="K30" s="56">
        <v>0</v>
      </c>
      <c r="L30" s="56">
        <v>0</v>
      </c>
      <c r="M30" s="56">
        <v>0</v>
      </c>
      <c r="N30" s="3">
        <f t="shared" si="3"/>
        <v>0</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row>
    <row r="31" spans="1:94" ht="12.75">
      <c r="A31" s="70" t="str">
        <f>'CF Y1'!A31</f>
        <v>R &amp; D </v>
      </c>
      <c r="B31" s="56">
        <v>0</v>
      </c>
      <c r="C31" s="56">
        <v>0</v>
      </c>
      <c r="D31" s="56">
        <v>0</v>
      </c>
      <c r="E31" s="56">
        <v>0</v>
      </c>
      <c r="F31" s="56">
        <v>0</v>
      </c>
      <c r="G31" s="56">
        <v>0</v>
      </c>
      <c r="H31" s="56">
        <v>0</v>
      </c>
      <c r="I31" s="56">
        <v>0</v>
      </c>
      <c r="J31" s="56">
        <v>0</v>
      </c>
      <c r="K31" s="56">
        <v>0</v>
      </c>
      <c r="L31" s="56">
        <v>0</v>
      </c>
      <c r="M31" s="56">
        <v>0</v>
      </c>
      <c r="N31" s="3">
        <f t="shared" si="3"/>
        <v>0</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row>
    <row r="32" spans="1:94" ht="12.75">
      <c r="A32" s="70" t="str">
        <f>'CF Y1'!A32</f>
        <v>Legal Expenses</v>
      </c>
      <c r="B32" s="56">
        <v>0</v>
      </c>
      <c r="C32" s="56">
        <v>0</v>
      </c>
      <c r="D32" s="56">
        <v>0</v>
      </c>
      <c r="E32" s="56">
        <v>0</v>
      </c>
      <c r="F32" s="56">
        <v>0</v>
      </c>
      <c r="G32" s="56">
        <v>0</v>
      </c>
      <c r="H32" s="56">
        <v>0</v>
      </c>
      <c r="I32" s="56">
        <v>0</v>
      </c>
      <c r="J32" s="56">
        <v>0</v>
      </c>
      <c r="K32" s="56">
        <v>0</v>
      </c>
      <c r="L32" s="56">
        <v>0</v>
      </c>
      <c r="M32" s="56">
        <v>0</v>
      </c>
      <c r="N32" s="3">
        <f t="shared" si="3"/>
        <v>0</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row>
    <row r="33" spans="1:94" ht="12.75">
      <c r="A33" s="70" t="str">
        <f>'CF Y1'!A33</f>
        <v>Bank Interest &amp; Charges</v>
      </c>
      <c r="B33" s="3"/>
      <c r="C33" s="3"/>
      <c r="D33" s="3">
        <f>70+IF((SUM(B49:C49)*0.1/12*-1)&gt;1,(SUM(B49:C49)*0.1/12*-1),0)</f>
        <v>74.74960709876544</v>
      </c>
      <c r="E33" s="3"/>
      <c r="F33" s="3"/>
      <c r="G33" s="3">
        <f>70+IF((SUM(E49:F49)*0.1/12*-1)&gt;1,(SUM(E49:F49)*0.1/12*-1),0)</f>
        <v>75.99543388374485</v>
      </c>
      <c r="H33" s="3"/>
      <c r="I33" s="3"/>
      <c r="J33" s="3">
        <f>70+IF((SUM(H49:I49)*0.1/12*-1)&gt;1,(SUM(H49:I49)*0.1/12*-1),0)</f>
        <v>77.26202444847394</v>
      </c>
      <c r="K33" s="3"/>
      <c r="L33" s="3"/>
      <c r="M33" s="3">
        <f>70+IF((SUM(K49:L49)*0.1/12*-1)&gt;1,(SUM(K49:L49)*0.1/12*-1),0)</f>
        <v>78.5497248559485</v>
      </c>
      <c r="N33" s="3">
        <f t="shared" si="3"/>
        <v>306.5567902869327</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row>
    <row r="34" spans="1:94" ht="12.75">
      <c r="A34" s="70" t="str">
        <f>'CF Y1'!A34</f>
        <v>Audit &amp; Accountancy</v>
      </c>
      <c r="B34" s="57">
        <v>0</v>
      </c>
      <c r="C34" s="57">
        <f>'CF Y1'!C34*1.1</f>
        <v>0</v>
      </c>
      <c r="D34" s="57">
        <f>'CF Y1'!D34*1.1</f>
        <v>0</v>
      </c>
      <c r="E34" s="57">
        <f>'CF Y1'!E34*1.1</f>
        <v>0</v>
      </c>
      <c r="F34" s="57">
        <f>'CF Y1'!F34*1.1</f>
        <v>0</v>
      </c>
      <c r="G34" s="57">
        <f>'CF Y1'!G34*1.1</f>
        <v>0</v>
      </c>
      <c r="H34" s="57">
        <f>'CF Y1'!H34*1.1</f>
        <v>0</v>
      </c>
      <c r="I34" s="57">
        <f>'CF Y1'!I34*1.1</f>
        <v>0</v>
      </c>
      <c r="J34" s="57">
        <f>'CF Y1'!J34*1.1</f>
        <v>0</v>
      </c>
      <c r="K34" s="57">
        <f>'CF Y1'!K34*1.1</f>
        <v>0</v>
      </c>
      <c r="L34" s="57">
        <f>'CF Y1'!L34*1.1</f>
        <v>0</v>
      </c>
      <c r="M34" s="57">
        <f>'CF Y1'!M34*1.1</f>
        <v>0</v>
      </c>
      <c r="N34" s="3">
        <f t="shared" si="3"/>
        <v>0</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row>
    <row r="35" spans="1:94" ht="12.75">
      <c r="A35" s="70" t="str">
        <f>'CF Y1'!A35</f>
        <v>Sundries</v>
      </c>
      <c r="B35" s="57">
        <v>0</v>
      </c>
      <c r="C35" s="57">
        <f>'CF Y1'!C35*1.05</f>
        <v>0</v>
      </c>
      <c r="D35" s="57">
        <f>'CF Y1'!D35*1.05</f>
        <v>0</v>
      </c>
      <c r="E35" s="57">
        <f>'CF Y1'!E35*1.05</f>
        <v>0</v>
      </c>
      <c r="F35" s="57">
        <f>'CF Y1'!F35*1.05</f>
        <v>0</v>
      </c>
      <c r="G35" s="57">
        <f>'CF Y1'!G35*1.05</f>
        <v>0</v>
      </c>
      <c r="H35" s="57">
        <f>'CF Y1'!H35*1.05</f>
        <v>0</v>
      </c>
      <c r="I35" s="57">
        <f>'CF Y1'!I35*1.05</f>
        <v>0</v>
      </c>
      <c r="J35" s="57">
        <f>'CF Y1'!J35*1.05</f>
        <v>0</v>
      </c>
      <c r="K35" s="57">
        <f>'CF Y1'!K35*1.05</f>
        <v>0</v>
      </c>
      <c r="L35" s="57">
        <f>'CF Y1'!L35*1.05</f>
        <v>0</v>
      </c>
      <c r="M35" s="57">
        <f>'CF Y1'!M35*1.05</f>
        <v>0</v>
      </c>
      <c r="N35" s="3">
        <f t="shared" si="3"/>
        <v>0</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row>
    <row r="36" spans="1:94" ht="12.75">
      <c r="A36" s="70" t="str">
        <f>'CF Y1'!A36</f>
        <v>Grant Repayments</v>
      </c>
      <c r="B36" s="57">
        <v>0</v>
      </c>
      <c r="C36" s="57">
        <v>0</v>
      </c>
      <c r="D36" s="57">
        <v>0</v>
      </c>
      <c r="E36" s="57">
        <v>0</v>
      </c>
      <c r="F36" s="57">
        <v>0</v>
      </c>
      <c r="G36" s="57">
        <v>0</v>
      </c>
      <c r="H36" s="57">
        <v>0</v>
      </c>
      <c r="I36" s="57">
        <v>0</v>
      </c>
      <c r="J36" s="57">
        <v>0</v>
      </c>
      <c r="K36" s="57">
        <v>0</v>
      </c>
      <c r="L36" s="57">
        <v>0</v>
      </c>
      <c r="M36" s="57">
        <v>0</v>
      </c>
      <c r="N36" s="3">
        <f t="shared" si="3"/>
        <v>0</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row>
    <row r="37" spans="1:94" ht="12.75">
      <c r="A37" s="70" t="str">
        <f>'CF Y1'!A37</f>
        <v>Loan Repayments (Capital)</v>
      </c>
      <c r="B37" s="57">
        <v>0</v>
      </c>
      <c r="C37" s="57">
        <v>0</v>
      </c>
      <c r="D37" s="57">
        <v>0</v>
      </c>
      <c r="E37" s="57">
        <v>0</v>
      </c>
      <c r="F37" s="57">
        <v>0</v>
      </c>
      <c r="G37" s="57">
        <v>0</v>
      </c>
      <c r="H37" s="57">
        <v>0</v>
      </c>
      <c r="I37" s="57">
        <v>0</v>
      </c>
      <c r="J37" s="57">
        <v>0</v>
      </c>
      <c r="K37" s="57">
        <v>0</v>
      </c>
      <c r="L37" s="57">
        <v>0</v>
      </c>
      <c r="M37" s="57">
        <v>0</v>
      </c>
      <c r="N37" s="3">
        <f t="shared" si="3"/>
        <v>0</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row>
    <row r="38" spans="1:94" ht="12.75">
      <c r="A38" s="70" t="str">
        <f>'CF Y1'!A38</f>
        <v>Loan Repayments (Interest)</v>
      </c>
      <c r="B38" s="57">
        <v>0</v>
      </c>
      <c r="C38" s="57">
        <v>0</v>
      </c>
      <c r="D38" s="57">
        <v>0</v>
      </c>
      <c r="E38" s="57">
        <v>0</v>
      </c>
      <c r="F38" s="57">
        <v>0</v>
      </c>
      <c r="G38" s="57">
        <v>0</v>
      </c>
      <c r="H38" s="57">
        <v>0</v>
      </c>
      <c r="I38" s="57">
        <v>0</v>
      </c>
      <c r="J38" s="57">
        <v>0</v>
      </c>
      <c r="K38" s="57">
        <v>0</v>
      </c>
      <c r="L38" s="57">
        <v>0</v>
      </c>
      <c r="M38" s="57">
        <v>0</v>
      </c>
      <c r="N38" s="3">
        <f t="shared" si="3"/>
        <v>0</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row>
    <row r="39" spans="1:94" ht="12.75">
      <c r="A39" s="70" t="str">
        <f>'CF Y1'!A39</f>
        <v>Capital Expenditure </v>
      </c>
      <c r="B39" s="57">
        <v>0</v>
      </c>
      <c r="C39" s="57">
        <v>0</v>
      </c>
      <c r="D39" s="57">
        <v>0</v>
      </c>
      <c r="E39" s="57">
        <v>0</v>
      </c>
      <c r="F39" s="57">
        <v>0</v>
      </c>
      <c r="G39" s="57">
        <v>0</v>
      </c>
      <c r="H39" s="57">
        <v>0</v>
      </c>
      <c r="I39" s="57">
        <v>0</v>
      </c>
      <c r="J39" s="57">
        <v>0</v>
      </c>
      <c r="K39" s="57">
        <v>0</v>
      </c>
      <c r="L39" s="57">
        <v>0</v>
      </c>
      <c r="M39" s="57">
        <v>0</v>
      </c>
      <c r="N39" s="3">
        <f t="shared" si="3"/>
        <v>0</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row>
    <row r="40" spans="1:94" ht="12.75">
      <c r="A40" s="70" t="str">
        <f>'CF Y1'!A40</f>
        <v>V.A.T.on Expenses</v>
      </c>
      <c r="B40" s="3">
        <f>(B39+B35+B34+B28+B27+B26+B25+B19)*0.21</f>
        <v>0</v>
      </c>
      <c r="C40" s="3">
        <f aca="true" t="shared" si="4" ref="C40:M40">(C39+C35+C34+C28+C27+C26+C25+C19)*0.25</f>
        <v>0</v>
      </c>
      <c r="D40" s="3">
        <f t="shared" si="4"/>
        <v>0</v>
      </c>
      <c r="E40" s="3">
        <f t="shared" si="4"/>
        <v>0</v>
      </c>
      <c r="F40" s="3">
        <f t="shared" si="4"/>
        <v>0</v>
      </c>
      <c r="G40" s="3">
        <f t="shared" si="4"/>
        <v>0</v>
      </c>
      <c r="H40" s="3">
        <f t="shared" si="4"/>
        <v>0</v>
      </c>
      <c r="I40" s="3">
        <f t="shared" si="4"/>
        <v>0</v>
      </c>
      <c r="J40" s="3">
        <f t="shared" si="4"/>
        <v>0</v>
      </c>
      <c r="K40" s="3">
        <f t="shared" si="4"/>
        <v>0</v>
      </c>
      <c r="L40" s="3">
        <f t="shared" si="4"/>
        <v>0</v>
      </c>
      <c r="M40" s="3">
        <f t="shared" si="4"/>
        <v>0</v>
      </c>
      <c r="N40" s="3">
        <f t="shared" si="3"/>
        <v>0</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row>
    <row r="41" spans="1:94" ht="12.75">
      <c r="A41" s="70" t="str">
        <f>'CF Y1'!A41</f>
        <v>V.A.T. Returns</v>
      </c>
      <c r="B41" s="3"/>
      <c r="C41" s="3"/>
      <c r="D41" s="3">
        <f>B8+C8-B40-C40</f>
        <v>0</v>
      </c>
      <c r="E41" s="3"/>
      <c r="F41" s="3">
        <f>D8+E8-D40-E40</f>
        <v>0</v>
      </c>
      <c r="G41" s="3"/>
      <c r="H41" s="3">
        <f>F8+G8-F40-G40</f>
        <v>0</v>
      </c>
      <c r="I41" s="3"/>
      <c r="J41" s="3">
        <f>H8+I8-H40-I40</f>
        <v>0</v>
      </c>
      <c r="K41" s="3"/>
      <c r="L41" s="3">
        <f>J8+K8-J40-K40</f>
        <v>0</v>
      </c>
      <c r="M41" s="3"/>
      <c r="N41" s="3">
        <f t="shared" si="3"/>
        <v>0</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row>
    <row r="42" spans="2:94" ht="12.7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row>
    <row r="43" spans="2:94" ht="21" customHeight="1">
      <c r="B43" s="5">
        <f>SUM(B19:B41)</f>
        <v>0</v>
      </c>
      <c r="C43" s="5">
        <f aca="true" t="shared" si="5" ref="C43:N43">SUM(C19:C41)</f>
        <v>0</v>
      </c>
      <c r="D43" s="5">
        <f t="shared" si="5"/>
        <v>74.74960709876544</v>
      </c>
      <c r="E43" s="5">
        <f t="shared" si="5"/>
        <v>0</v>
      </c>
      <c r="F43" s="5">
        <f t="shared" si="5"/>
        <v>0</v>
      </c>
      <c r="G43" s="5">
        <f t="shared" si="5"/>
        <v>75.99543388374485</v>
      </c>
      <c r="H43" s="5">
        <f t="shared" si="5"/>
        <v>0</v>
      </c>
      <c r="I43" s="5">
        <f t="shared" si="5"/>
        <v>0</v>
      </c>
      <c r="J43" s="5">
        <f t="shared" si="5"/>
        <v>77.26202444847394</v>
      </c>
      <c r="K43" s="5">
        <f t="shared" si="5"/>
        <v>0</v>
      </c>
      <c r="L43" s="5">
        <f t="shared" si="5"/>
        <v>0</v>
      </c>
      <c r="M43" s="5">
        <f t="shared" si="5"/>
        <v>78.5497248559485</v>
      </c>
      <c r="N43" s="5">
        <f t="shared" si="5"/>
        <v>306.5567902869327</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row>
    <row r="44" spans="2:94" ht="12.7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row>
    <row r="45" spans="1:94" ht="12.75">
      <c r="A45" s="70" t="s">
        <v>23</v>
      </c>
      <c r="B45" s="3">
        <f aca="true" t="shared" si="6" ref="B45:M45">B16-B43</f>
        <v>0</v>
      </c>
      <c r="C45" s="3">
        <f t="shared" si="6"/>
        <v>0</v>
      </c>
      <c r="D45" s="3">
        <f t="shared" si="6"/>
        <v>-74.74960709876544</v>
      </c>
      <c r="E45" s="3">
        <f t="shared" si="6"/>
        <v>0</v>
      </c>
      <c r="F45" s="3">
        <f t="shared" si="6"/>
        <v>0</v>
      </c>
      <c r="G45" s="3">
        <f t="shared" si="6"/>
        <v>-75.99543388374485</v>
      </c>
      <c r="H45" s="3">
        <f t="shared" si="6"/>
        <v>0</v>
      </c>
      <c r="I45" s="3">
        <f t="shared" si="6"/>
        <v>0</v>
      </c>
      <c r="J45" s="3">
        <f t="shared" si="6"/>
        <v>-77.26202444847394</v>
      </c>
      <c r="K45" s="3">
        <f t="shared" si="6"/>
        <v>0</v>
      </c>
      <c r="L45" s="3">
        <f t="shared" si="6"/>
        <v>0</v>
      </c>
      <c r="M45" s="3">
        <f t="shared" si="6"/>
        <v>-78.5497248559485</v>
      </c>
      <c r="N45" s="3">
        <f>SUM(B45:M45)</f>
        <v>-306.5567902869327</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row>
    <row r="46" spans="2:94" ht="12.7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row>
    <row r="47" spans="1:94" ht="12.75">
      <c r="A47" s="70" t="s">
        <v>24</v>
      </c>
      <c r="B47" s="3">
        <f>'CF Y1'!N49</f>
        <v>-284.9764259259259</v>
      </c>
      <c r="C47" s="3">
        <f aca="true" t="shared" si="7" ref="C47:M47">B49</f>
        <v>-284.9764259259259</v>
      </c>
      <c r="D47" s="3">
        <f t="shared" si="7"/>
        <v>-284.9764259259259</v>
      </c>
      <c r="E47" s="3">
        <f t="shared" si="7"/>
        <v>-359.72603302469133</v>
      </c>
      <c r="F47" s="3">
        <f t="shared" si="7"/>
        <v>-359.72603302469133</v>
      </c>
      <c r="G47" s="3">
        <f t="shared" si="7"/>
        <v>-359.72603302469133</v>
      </c>
      <c r="H47" s="3">
        <f t="shared" si="7"/>
        <v>-435.7214669084362</v>
      </c>
      <c r="I47" s="3">
        <f t="shared" si="7"/>
        <v>-435.7214669084362</v>
      </c>
      <c r="J47" s="3">
        <f t="shared" si="7"/>
        <v>-435.7214669084362</v>
      </c>
      <c r="K47" s="3">
        <f t="shared" si="7"/>
        <v>-512.9834913569101</v>
      </c>
      <c r="L47" s="3">
        <f t="shared" si="7"/>
        <v>-512.9834913569101</v>
      </c>
      <c r="M47" s="3">
        <f t="shared" si="7"/>
        <v>-512.9834913569101</v>
      </c>
      <c r="N47" s="3">
        <f>B47</f>
        <v>-284.9764259259259</v>
      </c>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row>
    <row r="48" spans="2:94" ht="12.7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row>
    <row r="49" spans="1:94" ht="12.75">
      <c r="A49" s="70" t="s">
        <v>25</v>
      </c>
      <c r="B49" s="6">
        <f aca="true" t="shared" si="8" ref="B49:N49">B45+B47</f>
        <v>-284.9764259259259</v>
      </c>
      <c r="C49" s="6">
        <f t="shared" si="8"/>
        <v>-284.9764259259259</v>
      </c>
      <c r="D49" s="6">
        <f t="shared" si="8"/>
        <v>-359.72603302469133</v>
      </c>
      <c r="E49" s="6">
        <f t="shared" si="8"/>
        <v>-359.72603302469133</v>
      </c>
      <c r="F49" s="6">
        <f t="shared" si="8"/>
        <v>-359.72603302469133</v>
      </c>
      <c r="G49" s="6">
        <f t="shared" si="8"/>
        <v>-435.7214669084362</v>
      </c>
      <c r="H49" s="6">
        <f t="shared" si="8"/>
        <v>-435.7214669084362</v>
      </c>
      <c r="I49" s="6">
        <f t="shared" si="8"/>
        <v>-435.7214669084362</v>
      </c>
      <c r="J49" s="6">
        <f t="shared" si="8"/>
        <v>-512.9834913569101</v>
      </c>
      <c r="K49" s="6">
        <f t="shared" si="8"/>
        <v>-512.9834913569101</v>
      </c>
      <c r="L49" s="6">
        <f t="shared" si="8"/>
        <v>-512.9834913569101</v>
      </c>
      <c r="M49" s="6">
        <f t="shared" si="8"/>
        <v>-591.5332162128586</v>
      </c>
      <c r="N49" s="6">
        <f t="shared" si="8"/>
        <v>-591.5332162128586</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row>
    <row r="50" spans="2:94" ht="12.7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row>
    <row r="51" spans="2:94" ht="12.7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row>
    <row r="52" spans="2:94" ht="12.7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row>
    <row r="53" spans="2:94" ht="12.7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row>
    <row r="54" spans="2:94" ht="12.7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row>
    <row r="55" spans="2:94" ht="12.7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row>
    <row r="56" spans="2:94" ht="12.7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row>
    <row r="57" spans="2:94" ht="12.7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row>
    <row r="58" spans="2:94" ht="12.7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row>
    <row r="59" spans="2:94" ht="12.7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row>
    <row r="60" spans="2:94" ht="12.7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row>
    <row r="61" spans="2:94" ht="12.7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row>
    <row r="62" spans="2:94" ht="12.7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row>
    <row r="63" spans="2:94" ht="12.7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row>
    <row r="64" spans="2:94" ht="12.7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row>
    <row r="65" spans="2:94" ht="12.7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row>
    <row r="66" spans="2:94" ht="12.7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row>
    <row r="67" spans="2:94" ht="12.7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row>
    <row r="68" spans="2:94" ht="12.7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row>
    <row r="69" spans="2:94" ht="12.7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row>
    <row r="70" spans="2:94" ht="12.7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row>
    <row r="71" spans="2:94" ht="12.7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row>
    <row r="72" spans="2:94" ht="12.7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row>
    <row r="73" spans="2:94" ht="12.7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row>
    <row r="74" spans="2:94" ht="12.7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row>
    <row r="75" spans="2:94" ht="12.7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row>
    <row r="76" spans="2:94" ht="12.7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row>
    <row r="77" spans="2:94" ht="12.7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row>
    <row r="78" spans="2:94" ht="12.7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row>
    <row r="79" spans="2:94" ht="12.7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row>
    <row r="80" spans="2:94" ht="12.7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row>
    <row r="81" spans="2:94" ht="12.7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row>
    <row r="82" spans="2:94" ht="12.7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row>
    <row r="83" spans="2:94" ht="12.7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row>
    <row r="84" spans="2:94" ht="12.7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row>
    <row r="85" spans="2:94" ht="12.7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row>
    <row r="86" spans="2:94" ht="12.7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row>
    <row r="87" spans="2:94" ht="12.7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row>
    <row r="88" spans="2:94" ht="12.7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row>
    <row r="89" spans="2:94" ht="12.7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row>
    <row r="90" spans="2:94" ht="12.7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row>
    <row r="91" spans="2:94" ht="12.7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row>
    <row r="92" spans="2:94" ht="12.7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row>
    <row r="93" spans="2:94" ht="12.7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row>
    <row r="94" spans="2:94" ht="12.7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row>
    <row r="95" spans="2:94" ht="12.7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row>
    <row r="96" spans="2:94" ht="12.7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row>
    <row r="97" spans="2:94" ht="12.7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row>
    <row r="98" spans="2:94" ht="12.7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row>
    <row r="99" spans="2:94" ht="12.7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row>
    <row r="100" spans="2:94" ht="12.7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row>
    <row r="101" spans="2:94" ht="12.7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row>
    <row r="102" spans="2:94" ht="12.7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row>
    <row r="103" spans="2:94" ht="12.7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row>
    <row r="104" spans="2:94" ht="12.7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row>
    <row r="105" spans="2:94" ht="12.7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row>
    <row r="106" spans="2:94" ht="12.7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row>
    <row r="107" spans="2:94" ht="12.7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row>
    <row r="108" spans="2:94" ht="12.7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row>
    <row r="109" spans="2:94" ht="12.7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row>
    <row r="110" spans="2:94" ht="12.7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row>
    <row r="111" spans="2:94" ht="12.7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row>
    <row r="112" spans="2:94" ht="12.7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row>
    <row r="113" spans="2:94" ht="12.7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row>
    <row r="114" spans="2:94" ht="12.7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row>
    <row r="115" spans="2:94" ht="12.7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row>
    <row r="116" spans="2:94" ht="12.7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row>
    <row r="117" spans="2:94" ht="12.7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row>
    <row r="118" spans="2:94" ht="12.7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row>
    <row r="119" spans="2:94" ht="12.7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row>
    <row r="120" spans="2:94" ht="12.7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row>
    <row r="121" spans="2:94" ht="12.7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row>
    <row r="122" spans="2:94" ht="12.7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row>
    <row r="123" spans="2:94" ht="12.7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row>
    <row r="124" spans="2:94" ht="12.7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row>
    <row r="125" spans="2:94" ht="12.7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row>
    <row r="126" spans="2:94" ht="12.7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row>
    <row r="127" spans="2:94" ht="12.7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row>
    <row r="128" spans="2:94" ht="12.7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row>
    <row r="129" spans="2:94" ht="12.7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row>
    <row r="130" spans="2:94" ht="12.7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row>
    <row r="131" spans="2:94" ht="12.7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row>
    <row r="132" spans="2:94" ht="12.7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row>
    <row r="133" spans="2:94" ht="12.7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row>
    <row r="134" spans="2:94" ht="12.7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row>
    <row r="135" spans="2:94" ht="12.7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row>
    <row r="136" spans="2:94" ht="12.7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row>
    <row r="137" spans="2:94" ht="12.7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row>
    <row r="138" spans="2:94" ht="12.7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row>
    <row r="139" spans="2:94" ht="12.7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row>
    <row r="140" spans="2:94" ht="12.7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row>
  </sheetData>
  <sheetProtection/>
  <printOptions gridLines="1" horizontalCentered="1"/>
  <pageMargins left="0" right="0" top="0.5" bottom="0.5" header="0.511811023622047" footer="0.511811023622047"/>
  <pageSetup fitToHeight="1" fitToWidth="1" horizontalDpi="300" verticalDpi="300" orientation="landscape" paperSize="9" scale="82"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B1:T60"/>
  <sheetViews>
    <sheetView showGridLines="0" zoomScalePageLayoutView="0" workbookViewId="0" topLeftCell="A1">
      <selection activeCell="G19" sqref="G19"/>
    </sheetView>
  </sheetViews>
  <sheetFormatPr defaultColWidth="8.8515625" defaultRowHeight="12.75"/>
  <cols>
    <col min="1" max="3" width="8.8515625" style="12" customWidth="1"/>
    <col min="4" max="4" width="8.57421875" style="12" customWidth="1"/>
    <col min="5" max="5" width="6.57421875" style="17" customWidth="1"/>
    <col min="6" max="6" width="7.28125" style="17" customWidth="1"/>
    <col min="7" max="7" width="9.140625" style="17" customWidth="1"/>
    <col min="8" max="8" width="9.57421875" style="17" hidden="1" customWidth="1"/>
    <col min="9" max="9" width="9.57421875" style="17" customWidth="1"/>
    <col min="10" max="14" width="8.8515625" style="12" customWidth="1"/>
    <col min="15" max="15" width="8.140625" style="32" customWidth="1"/>
    <col min="16" max="16" width="3.00390625" style="32" customWidth="1"/>
    <col min="17" max="17" width="9.8515625" style="32" customWidth="1"/>
    <col min="18" max="18" width="2.28125" style="32" customWidth="1"/>
    <col min="19" max="19" width="9.28125" style="12" hidden="1" customWidth="1"/>
    <col min="20" max="20" width="10.28125" style="12" bestFit="1" customWidth="1"/>
    <col min="21" max="16384" width="8.8515625" style="12" customWidth="1"/>
  </cols>
  <sheetData>
    <row r="1" spans="2:18" ht="12.75">
      <c r="B1" s="23" t="str">
        <f>'CF Y1'!A1</f>
        <v>A.N.Other</v>
      </c>
      <c r="C1" s="24"/>
      <c r="D1" s="24"/>
      <c r="E1" s="24"/>
      <c r="F1" s="24"/>
      <c r="G1" s="24"/>
      <c r="H1" s="24"/>
      <c r="I1" s="25"/>
      <c r="K1" s="26" t="str">
        <f>B1</f>
        <v>A.N.Other</v>
      </c>
      <c r="L1" s="27"/>
      <c r="M1" s="27"/>
      <c r="N1" s="27"/>
      <c r="O1" s="28"/>
      <c r="P1" s="28"/>
      <c r="Q1" s="28"/>
      <c r="R1" s="29"/>
    </row>
    <row r="2" spans="2:18" ht="12.75">
      <c r="B2" s="10"/>
      <c r="C2" s="30"/>
      <c r="D2" s="30"/>
      <c r="E2" s="25"/>
      <c r="F2" s="25"/>
      <c r="G2" s="25"/>
      <c r="H2" s="25"/>
      <c r="I2" s="25"/>
      <c r="K2" s="10"/>
      <c r="L2" s="30"/>
      <c r="M2" s="30"/>
      <c r="N2" s="25"/>
      <c r="O2" s="31"/>
      <c r="Q2" s="31"/>
      <c r="R2" s="31"/>
    </row>
    <row r="3" spans="2:18" ht="12.75">
      <c r="B3" s="30"/>
      <c r="C3" s="30"/>
      <c r="D3" s="30"/>
      <c r="E3" s="25"/>
      <c r="F3" s="25"/>
      <c r="G3" s="25"/>
      <c r="H3" s="25"/>
      <c r="I3" s="25"/>
      <c r="K3" s="30"/>
      <c r="L3" s="30"/>
      <c r="M3" s="30"/>
      <c r="N3" s="25"/>
      <c r="O3" s="31"/>
      <c r="Q3" s="31"/>
      <c r="R3" s="31"/>
    </row>
    <row r="4" spans="2:20" ht="12.75">
      <c r="B4" s="30" t="s">
        <v>26</v>
      </c>
      <c r="C4" s="30"/>
      <c r="D4" s="30"/>
      <c r="E4" s="25"/>
      <c r="F4" s="25"/>
      <c r="G4" s="25"/>
      <c r="H4" s="25"/>
      <c r="I4" s="25"/>
      <c r="K4" s="30" t="s">
        <v>27</v>
      </c>
      <c r="L4" s="30"/>
      <c r="M4" s="30"/>
      <c r="N4" s="25"/>
      <c r="O4" s="31"/>
      <c r="Q4" s="33" t="s">
        <v>28</v>
      </c>
      <c r="R4" s="33"/>
      <c r="T4" s="33" t="s">
        <v>28</v>
      </c>
    </row>
    <row r="5" spans="2:20" ht="15" customHeight="1">
      <c r="B5" s="30"/>
      <c r="C5" s="30"/>
      <c r="D5" s="30"/>
      <c r="E5" s="25"/>
      <c r="F5" s="25"/>
      <c r="G5" s="34" t="s">
        <v>78</v>
      </c>
      <c r="H5" s="34" t="s">
        <v>79</v>
      </c>
      <c r="I5" s="34" t="s">
        <v>79</v>
      </c>
      <c r="K5" s="10" t="s">
        <v>29</v>
      </c>
      <c r="L5" s="30"/>
      <c r="M5" s="30"/>
      <c r="N5" s="25"/>
      <c r="O5" s="35" t="s">
        <v>30</v>
      </c>
      <c r="P5" s="36"/>
      <c r="Q5" s="35" t="s">
        <v>78</v>
      </c>
      <c r="R5" s="35"/>
      <c r="S5" s="37" t="s">
        <v>79</v>
      </c>
      <c r="T5" s="35" t="s">
        <v>79</v>
      </c>
    </row>
    <row r="6" spans="2:18" ht="12.75">
      <c r="B6" s="30"/>
      <c r="C6" s="30"/>
      <c r="D6" s="30"/>
      <c r="E6" s="25"/>
      <c r="F6" s="25"/>
      <c r="G6" s="25"/>
      <c r="H6" s="25"/>
      <c r="I6" s="25"/>
      <c r="K6" s="30"/>
      <c r="L6" s="30"/>
      <c r="M6" s="30"/>
      <c r="N6" s="25"/>
      <c r="O6" s="31"/>
      <c r="Q6" s="31"/>
      <c r="R6" s="31"/>
    </row>
    <row r="7" spans="2:20" ht="12.75">
      <c r="B7" s="30"/>
      <c r="C7" s="30"/>
      <c r="D7" s="30"/>
      <c r="E7" s="25"/>
      <c r="F7" s="25"/>
      <c r="G7" s="34" t="s">
        <v>93</v>
      </c>
      <c r="H7" s="34" t="s">
        <v>93</v>
      </c>
      <c r="I7" s="34" t="s">
        <v>93</v>
      </c>
      <c r="O7" s="36" t="s">
        <v>93</v>
      </c>
      <c r="Q7" s="36" t="s">
        <v>93</v>
      </c>
      <c r="R7" s="36"/>
      <c r="S7" s="36" t="s">
        <v>93</v>
      </c>
      <c r="T7" s="36" t="s">
        <v>93</v>
      </c>
    </row>
    <row r="8" spans="2:11" ht="12.75">
      <c r="B8" s="30"/>
      <c r="C8" s="30"/>
      <c r="D8" s="30"/>
      <c r="E8" s="25"/>
      <c r="F8" s="25"/>
      <c r="G8" s="25"/>
      <c r="H8" s="25"/>
      <c r="I8" s="25"/>
      <c r="K8" s="12" t="s">
        <v>31</v>
      </c>
    </row>
    <row r="9" spans="2:20" ht="12.75">
      <c r="B9" s="38" t="s">
        <v>2</v>
      </c>
      <c r="C9" s="38"/>
      <c r="D9" s="38"/>
      <c r="E9" s="25"/>
      <c r="F9" s="25"/>
      <c r="G9" s="25">
        <f>'CF Y1'!N7</f>
        <v>0</v>
      </c>
      <c r="H9" s="25">
        <f>'CF Y2'!N7</f>
        <v>0</v>
      </c>
      <c r="I9" s="25">
        <f>'CF Y2'!N7</f>
        <v>0</v>
      </c>
      <c r="L9" s="12" t="s">
        <v>97</v>
      </c>
      <c r="O9" s="58">
        <v>0</v>
      </c>
      <c r="Q9" s="32">
        <f>O9</f>
        <v>0</v>
      </c>
      <c r="T9" s="39">
        <f>Q9</f>
        <v>0</v>
      </c>
    </row>
    <row r="10" spans="2:20" ht="12.75">
      <c r="B10" s="38"/>
      <c r="C10" s="38"/>
      <c r="D10" s="38"/>
      <c r="E10" s="25"/>
      <c r="F10" s="25"/>
      <c r="G10" s="25"/>
      <c r="H10" s="25"/>
      <c r="I10" s="25"/>
      <c r="L10" s="12" t="s">
        <v>32</v>
      </c>
      <c r="O10" s="58">
        <v>0</v>
      </c>
      <c r="Q10" s="32">
        <f>'CF Y1'!N39+O10</f>
        <v>0</v>
      </c>
      <c r="S10" s="39">
        <f>Q10+'CF Y2'!N36</f>
        <v>0</v>
      </c>
      <c r="T10" s="39">
        <f>Q10+'CF Y2'!N39</f>
        <v>0</v>
      </c>
    </row>
    <row r="11" spans="2:15" ht="12.75">
      <c r="B11" s="38" t="s">
        <v>33</v>
      </c>
      <c r="C11" s="38"/>
      <c r="D11" s="38"/>
      <c r="E11" s="12"/>
      <c r="F11" s="25"/>
      <c r="G11" s="25">
        <f>'CF Y1'!N19</f>
        <v>0</v>
      </c>
      <c r="H11" s="25">
        <f>'P &amp; L &amp; BS'!H9*0.5</f>
        <v>0</v>
      </c>
      <c r="I11" s="25">
        <f>'CF Y2'!N19</f>
        <v>0</v>
      </c>
      <c r="O11" s="58"/>
    </row>
    <row r="12" spans="2:20" ht="12.75">
      <c r="B12" s="38"/>
      <c r="C12" s="38"/>
      <c r="E12" s="12"/>
      <c r="F12" s="25"/>
      <c r="G12" s="25"/>
      <c r="H12" s="25"/>
      <c r="I12" s="25"/>
      <c r="L12" s="12" t="s">
        <v>34</v>
      </c>
      <c r="O12" s="58">
        <v>0</v>
      </c>
      <c r="Q12" s="32">
        <f>G36</f>
        <v>0</v>
      </c>
      <c r="S12" s="17">
        <f>H33+Q12</f>
        <v>0</v>
      </c>
      <c r="T12" s="39">
        <f>Q12+I36</f>
        <v>0</v>
      </c>
    </row>
    <row r="13" spans="2:15" ht="12.75">
      <c r="B13" s="38"/>
      <c r="C13" s="38"/>
      <c r="E13" s="12"/>
      <c r="F13" s="25"/>
      <c r="G13" s="25"/>
      <c r="H13" s="25"/>
      <c r="I13" s="25"/>
      <c r="O13" s="58"/>
    </row>
    <row r="14" spans="2:20" ht="12.75">
      <c r="B14" s="38"/>
      <c r="C14" s="38"/>
      <c r="D14" s="38"/>
      <c r="E14" s="25"/>
      <c r="F14" s="25"/>
      <c r="G14" s="25"/>
      <c r="H14" s="25"/>
      <c r="I14" s="25"/>
      <c r="O14" s="59">
        <f>O9+O10-O12</f>
        <v>0</v>
      </c>
      <c r="Q14" s="40">
        <f>Q9+Q10-Q12</f>
        <v>0</v>
      </c>
      <c r="R14" s="41"/>
      <c r="S14" s="40">
        <f>S10-S12</f>
        <v>0</v>
      </c>
      <c r="T14" s="40">
        <f>T9+T10-T12</f>
        <v>0</v>
      </c>
    </row>
    <row r="15" spans="2:15" ht="23.25" customHeight="1">
      <c r="B15" s="42" t="s">
        <v>35</v>
      </c>
      <c r="C15" s="42"/>
      <c r="D15" s="42"/>
      <c r="E15" s="43"/>
      <c r="F15" s="43"/>
      <c r="G15" s="43">
        <f>G9-G11</f>
        <v>0</v>
      </c>
      <c r="H15" s="43">
        <f>H9-H11</f>
        <v>0</v>
      </c>
      <c r="I15" s="43">
        <f>I9-I11</f>
        <v>0</v>
      </c>
      <c r="K15" s="12" t="s">
        <v>36</v>
      </c>
      <c r="O15" s="58"/>
    </row>
    <row r="16" spans="2:20" ht="12.75">
      <c r="B16" s="30"/>
      <c r="C16" s="30"/>
      <c r="D16" s="30"/>
      <c r="E16" s="25"/>
      <c r="F16" s="25"/>
      <c r="G16" s="25"/>
      <c r="H16" s="25"/>
      <c r="I16" s="25"/>
      <c r="L16" s="12" t="s">
        <v>37</v>
      </c>
      <c r="O16" s="58">
        <v>0</v>
      </c>
      <c r="Q16" s="32">
        <v>0</v>
      </c>
      <c r="T16" s="32">
        <v>0</v>
      </c>
    </row>
    <row r="17" spans="2:20" ht="12.75">
      <c r="B17" s="30"/>
      <c r="C17" s="30"/>
      <c r="D17" s="30"/>
      <c r="E17" s="25"/>
      <c r="F17" s="25"/>
      <c r="G17" s="44" t="e">
        <f>G15/G9</f>
        <v>#DIV/0!</v>
      </c>
      <c r="H17" s="44" t="e">
        <f>H15/H9</f>
        <v>#DIV/0!</v>
      </c>
      <c r="I17" s="44" t="e">
        <f>I15/I9</f>
        <v>#DIV/0!</v>
      </c>
      <c r="L17" s="12" t="s">
        <v>5</v>
      </c>
      <c r="O17" s="58">
        <v>0</v>
      </c>
      <c r="Q17" s="32">
        <f>O17+'CF Y1'!N7+'CF Y1'!N8-'CF Y1'!N11</f>
        <v>0</v>
      </c>
      <c r="S17" s="17">
        <f>Q17+'CF Y2'!N7+'CF Y2'!N8-'CF Y2'!N11</f>
        <v>0</v>
      </c>
      <c r="T17" s="39">
        <f>Q17+'CF Y2'!N7+'CF Y2'!N8-'CF Y2'!N11</f>
        <v>0</v>
      </c>
    </row>
    <row r="18" spans="2:20" ht="12.75">
      <c r="B18" s="30" t="s">
        <v>38</v>
      </c>
      <c r="C18" s="30"/>
      <c r="D18" s="30"/>
      <c r="E18" s="25"/>
      <c r="F18" s="25"/>
      <c r="G18" s="25"/>
      <c r="H18" s="25"/>
      <c r="I18" s="25"/>
      <c r="L18" s="12" t="s">
        <v>39</v>
      </c>
      <c r="O18" s="58">
        <v>0</v>
      </c>
      <c r="Q18" s="32">
        <f>IF('CF Y1'!N49&gt;1,'CF Y1'!N49,0)</f>
        <v>0</v>
      </c>
      <c r="S18" s="22">
        <v>0</v>
      </c>
      <c r="T18" s="32">
        <f>IF('CF Y2'!N49&gt;1,'CF Y2'!N49,0)</f>
        <v>0</v>
      </c>
    </row>
    <row r="19" spans="2:15" ht="12.75">
      <c r="B19" s="38" t="str">
        <f>'CF Y1'!A20</f>
        <v>Carriage out</v>
      </c>
      <c r="C19" s="30"/>
      <c r="D19" s="30"/>
      <c r="E19" s="25"/>
      <c r="F19" s="25"/>
      <c r="G19" s="25">
        <f>'CF Y1'!N20</f>
        <v>0</v>
      </c>
      <c r="H19" s="25"/>
      <c r="I19" s="25">
        <f>'CF Y2'!N20</f>
        <v>0</v>
      </c>
      <c r="O19" s="58"/>
    </row>
    <row r="20" spans="2:20" ht="12.75">
      <c r="B20" s="38" t="str">
        <f>'CF Y1'!A21</f>
        <v>Salaries</v>
      </c>
      <c r="D20" s="30"/>
      <c r="F20" s="25"/>
      <c r="G20" s="25">
        <f>'CF Y1'!N21</f>
        <v>0</v>
      </c>
      <c r="H20" s="25">
        <f>'CF Y2'!N21</f>
        <v>0</v>
      </c>
      <c r="I20" s="25">
        <f>'CF Y2'!N21</f>
        <v>0</v>
      </c>
      <c r="O20" s="59">
        <f>SUM(O16:O19)</f>
        <v>0</v>
      </c>
      <c r="Q20" s="40">
        <f>SUM(Q16:Q19)</f>
        <v>0</v>
      </c>
      <c r="R20" s="41"/>
      <c r="S20" s="40">
        <f>SUM(S16:S19)</f>
        <v>0</v>
      </c>
      <c r="T20" s="40">
        <f>SUM(T16:T19)</f>
        <v>0</v>
      </c>
    </row>
    <row r="21" spans="2:15" ht="12.75">
      <c r="B21" s="38" t="str">
        <f>'CF Y1'!A22</f>
        <v>Insurance</v>
      </c>
      <c r="D21" s="30"/>
      <c r="F21" s="25"/>
      <c r="G21" s="25">
        <f>'CF Y1'!N22</f>
        <v>0</v>
      </c>
      <c r="H21" s="25">
        <f>'CF Y2'!N22</f>
        <v>0</v>
      </c>
      <c r="I21" s="25">
        <f>'CF Y2'!N22</f>
        <v>0</v>
      </c>
      <c r="O21" s="58"/>
    </row>
    <row r="22" spans="2:15" ht="12.75">
      <c r="B22" s="38" t="str">
        <f>'CF Y1'!A23</f>
        <v>Rent &amp; Rates</v>
      </c>
      <c r="C22" s="38"/>
      <c r="D22" s="38"/>
      <c r="F22" s="25"/>
      <c r="G22" s="25">
        <f>'CF Y1'!N23</f>
        <v>0</v>
      </c>
      <c r="H22" s="25">
        <f>'CF Y2'!N23</f>
        <v>0</v>
      </c>
      <c r="I22" s="25">
        <f>'CF Y2'!N23</f>
        <v>0</v>
      </c>
      <c r="K22" s="12" t="s">
        <v>40</v>
      </c>
      <c r="O22" s="58"/>
    </row>
    <row r="23" spans="2:20" ht="12.75">
      <c r="B23" s="38" t="str">
        <f>'CF Y1'!A24</f>
        <v>Equipment leasing</v>
      </c>
      <c r="C23" s="38"/>
      <c r="D23" s="38"/>
      <c r="F23" s="25"/>
      <c r="G23" s="25">
        <f>'CF Y1'!N24</f>
        <v>0</v>
      </c>
      <c r="H23" s="25">
        <f>'CF Y2'!N24</f>
        <v>0</v>
      </c>
      <c r="I23" s="25">
        <f>'CF Y2'!N24</f>
        <v>0</v>
      </c>
      <c r="L23" s="12" t="s">
        <v>41</v>
      </c>
      <c r="O23" s="58">
        <v>0</v>
      </c>
      <c r="Q23" s="32">
        <f>O23+G11-'CF Y1'!N19</f>
        <v>0</v>
      </c>
      <c r="T23" s="39">
        <v>0</v>
      </c>
    </row>
    <row r="24" spans="2:20" ht="12.75">
      <c r="B24" s="38" t="str">
        <f>'CF Y1'!A25</f>
        <v>Cleaning Materials</v>
      </c>
      <c r="C24" s="38"/>
      <c r="D24" s="38"/>
      <c r="F24" s="25"/>
      <c r="G24" s="25">
        <f>'CF Y1'!N25</f>
        <v>0</v>
      </c>
      <c r="H24" s="25">
        <f>'CF Y2'!N25</f>
        <v>0</v>
      </c>
      <c r="I24" s="25">
        <f>'CF Y2'!N25</f>
        <v>0</v>
      </c>
      <c r="L24" s="12" t="s">
        <v>42</v>
      </c>
      <c r="O24" s="58">
        <v>0</v>
      </c>
      <c r="Q24" s="45">
        <f>O24+'CF Y1'!N8-'CF Y1'!N40-'CF Y1'!N41</f>
        <v>0</v>
      </c>
      <c r="R24" s="45"/>
      <c r="S24" s="46">
        <f>Q24+'CF Y2'!N8-'CF Y2'!N37-'CF Y2'!N38</f>
        <v>0</v>
      </c>
      <c r="T24" s="46">
        <f>Q24+'CF Y2'!N8-'CF Y2'!N40-'CF Y2'!N41</f>
        <v>0</v>
      </c>
    </row>
    <row r="25" spans="2:20" ht="12.75">
      <c r="B25" s="38" t="str">
        <f>'CF Y1'!A26</f>
        <v>Light, Heat &amp; Power</v>
      </c>
      <c r="C25" s="38"/>
      <c r="D25" s="38"/>
      <c r="F25" s="25"/>
      <c r="G25" s="25">
        <f>'CF Y1'!N26</f>
        <v>0</v>
      </c>
      <c r="H25" s="25">
        <f>'CF Y2'!N26</f>
        <v>0</v>
      </c>
      <c r="I25" s="25">
        <f>'CF Y2'!N26</f>
        <v>0</v>
      </c>
      <c r="L25" s="12" t="s">
        <v>83</v>
      </c>
      <c r="O25" s="58">
        <v>0</v>
      </c>
      <c r="Q25" s="45">
        <v>0</v>
      </c>
      <c r="R25" s="45"/>
      <c r="S25" s="46"/>
      <c r="T25" s="45">
        <v>0</v>
      </c>
    </row>
    <row r="26" spans="2:20" ht="12.75">
      <c r="B26" s="38" t="str">
        <f>'CF Y1'!A27</f>
        <v>Telephone</v>
      </c>
      <c r="C26" s="38"/>
      <c r="D26" s="38"/>
      <c r="F26" s="25"/>
      <c r="G26" s="25">
        <f>'CF Y1'!N27</f>
        <v>0</v>
      </c>
      <c r="H26" s="25">
        <f>'CF Y2'!N27</f>
        <v>0</v>
      </c>
      <c r="I26" s="25">
        <f>'CF Y2'!N27</f>
        <v>0</v>
      </c>
      <c r="L26" s="12" t="s">
        <v>43</v>
      </c>
      <c r="O26" s="58">
        <v>0</v>
      </c>
      <c r="Q26" s="32">
        <f>IF('CF Y1'!N49&lt;1,'CF Y1'!N49*-1,0)</f>
        <v>284.9764259259259</v>
      </c>
      <c r="S26" s="32">
        <f>'CF Y2'!N49*-1</f>
        <v>591.5332162128586</v>
      </c>
      <c r="T26" s="32">
        <f>IF('CF Y2'!N49&lt;1,'CF Y2'!N49*-1,0)</f>
        <v>591.5332162128586</v>
      </c>
    </row>
    <row r="27" spans="2:20" ht="12.75">
      <c r="B27" s="38" t="str">
        <f>'CF Y1'!A28</f>
        <v>Printing &amp; Stationery</v>
      </c>
      <c r="C27" s="38"/>
      <c r="D27" s="38"/>
      <c r="F27" s="25"/>
      <c r="G27" s="25">
        <f>'CF Y1'!N28</f>
        <v>0</v>
      </c>
      <c r="H27" s="25">
        <f>'CF Y2'!N28</f>
        <v>0</v>
      </c>
      <c r="I27" s="25">
        <f>'CF Y2'!N28</f>
        <v>0</v>
      </c>
      <c r="L27" s="12" t="s">
        <v>8</v>
      </c>
      <c r="O27" s="58">
        <v>0</v>
      </c>
      <c r="Q27" s="32">
        <f>O27+'CF Y1'!N14-'CF Y1'!N37</f>
        <v>0</v>
      </c>
      <c r="S27" s="39">
        <f>Q27-'CF Y2'!N34</f>
        <v>0</v>
      </c>
      <c r="T27" s="39">
        <f>Q27+'CF Y2'!N14-'CF Y2'!N37</f>
        <v>0</v>
      </c>
    </row>
    <row r="28" spans="2:15" ht="12.75">
      <c r="B28" s="38" t="str">
        <f>'CF Y1'!A29</f>
        <v>Advertising </v>
      </c>
      <c r="C28" s="38"/>
      <c r="D28" s="38"/>
      <c r="F28" s="25"/>
      <c r="G28" s="25">
        <f>'CF Y1'!N29</f>
        <v>0</v>
      </c>
      <c r="H28" s="25">
        <f>'CF Y2'!N29</f>
        <v>0</v>
      </c>
      <c r="I28" s="25">
        <f>'CF Y2'!N29</f>
        <v>0</v>
      </c>
      <c r="O28" s="58"/>
    </row>
    <row r="29" spans="2:20" ht="12.75">
      <c r="B29" s="38" t="str">
        <f>'CF Y1'!A30</f>
        <v>Motor &amp; Travelling</v>
      </c>
      <c r="C29" s="38"/>
      <c r="D29" s="38"/>
      <c r="F29" s="25"/>
      <c r="G29" s="25">
        <f>'CF Y1'!N30</f>
        <v>0</v>
      </c>
      <c r="H29" s="25">
        <f>'CF Y2'!N30</f>
        <v>0</v>
      </c>
      <c r="I29" s="25">
        <f>'CF Y2'!N30</f>
        <v>0</v>
      </c>
      <c r="O29" s="59">
        <f>SUM(O23:O27)</f>
        <v>0</v>
      </c>
      <c r="Q29" s="47">
        <f>SUM(Q23:Q28)</f>
        <v>284.9764259259259</v>
      </c>
      <c r="R29" s="48"/>
      <c r="S29" s="47">
        <f>SUM(S23:S28)</f>
        <v>591.5332162128586</v>
      </c>
      <c r="T29" s="47">
        <f>SUM(T23:T28)</f>
        <v>591.5332162128586</v>
      </c>
    </row>
    <row r="30" spans="2:15" ht="12.75">
      <c r="B30" s="38" t="str">
        <f>'CF Y1'!A31</f>
        <v>R &amp; D </v>
      </c>
      <c r="C30" s="38"/>
      <c r="D30" s="38"/>
      <c r="F30" s="25"/>
      <c r="G30" s="25">
        <f>'CF Y1'!N31</f>
        <v>0</v>
      </c>
      <c r="H30" s="25">
        <f>'CF Y2'!N31</f>
        <v>0</v>
      </c>
      <c r="I30" s="25">
        <f>'CF Y2'!N31</f>
        <v>0</v>
      </c>
      <c r="O30" s="58"/>
    </row>
    <row r="31" spans="2:20" ht="12.75">
      <c r="B31" s="38" t="str">
        <f>'CF Y1'!A32</f>
        <v>Legal Expenses</v>
      </c>
      <c r="C31" s="38"/>
      <c r="D31" s="38"/>
      <c r="F31" s="25"/>
      <c r="G31" s="25">
        <f>'CF Y1'!N32</f>
        <v>0</v>
      </c>
      <c r="H31" s="25">
        <f>'CF Y2'!N32</f>
        <v>0</v>
      </c>
      <c r="I31" s="25">
        <f>'CF Y2'!N32</f>
        <v>0</v>
      </c>
      <c r="K31" s="12" t="s">
        <v>44</v>
      </c>
      <c r="O31" s="58">
        <f>O20-O29</f>
        <v>0</v>
      </c>
      <c r="Q31" s="32">
        <f>Q20-Q29</f>
        <v>-284.9764259259259</v>
      </c>
      <c r="S31" s="32">
        <f>S20-S29</f>
        <v>-591.5332162128586</v>
      </c>
      <c r="T31" s="32">
        <f>T20-T29</f>
        <v>-591.5332162128586</v>
      </c>
    </row>
    <row r="32" spans="2:20" ht="12.75">
      <c r="B32" s="38" t="str">
        <f>'CF Y1'!A33</f>
        <v>Bank Interest &amp; Charges</v>
      </c>
      <c r="C32" s="38"/>
      <c r="D32" s="38"/>
      <c r="F32" s="25"/>
      <c r="G32" s="25">
        <f>'CF Y1'!N33</f>
        <v>286.9764259259259</v>
      </c>
      <c r="H32" s="25">
        <f>'CF Y2'!N35</f>
        <v>0</v>
      </c>
      <c r="I32" s="25">
        <f>'CF Y2'!N33</f>
        <v>306.5567902869327</v>
      </c>
      <c r="O32" s="58"/>
      <c r="T32" s="32"/>
    </row>
    <row r="33" spans="2:20" ht="13.5" thickBot="1">
      <c r="B33" s="38" t="str">
        <f>'CF Y1'!A34</f>
        <v>Audit &amp; Accountancy</v>
      </c>
      <c r="C33" s="38"/>
      <c r="D33" s="38"/>
      <c r="F33" s="25"/>
      <c r="G33" s="25">
        <f>'CF Y1'!N34</f>
        <v>0</v>
      </c>
      <c r="H33" s="25">
        <f>Q10/5+('CF Y2'!N36/5)</f>
        <v>0</v>
      </c>
      <c r="I33" s="25">
        <f>'CF Y2'!N34</f>
        <v>0</v>
      </c>
      <c r="K33" s="12" t="s">
        <v>45</v>
      </c>
      <c r="O33" s="60">
        <f>O31+O14</f>
        <v>0</v>
      </c>
      <c r="Q33" s="49">
        <f>Q14+Q31</f>
        <v>-284.9764259259259</v>
      </c>
      <c r="R33" s="41"/>
      <c r="S33" s="49">
        <f>S14+S31</f>
        <v>-591.5332162128586</v>
      </c>
      <c r="T33" s="49">
        <f>T14+T31</f>
        <v>-591.5332162128586</v>
      </c>
    </row>
    <row r="34" spans="2:17" ht="13.5" thickTop="1">
      <c r="B34" s="38" t="str">
        <f>'CF Y1'!A35</f>
        <v>Sundries</v>
      </c>
      <c r="F34" s="25"/>
      <c r="G34" s="25">
        <f>'CF Y1'!N35</f>
        <v>0</v>
      </c>
      <c r="H34" s="25"/>
      <c r="I34" s="25">
        <f>'CF Y2'!N35</f>
        <v>0</v>
      </c>
      <c r="O34" s="61"/>
      <c r="Q34" s="41"/>
    </row>
    <row r="35" spans="2:17" ht="12.75">
      <c r="B35" s="38" t="str">
        <f>'CF Y1'!A38</f>
        <v>Loan Repayments (Interest)</v>
      </c>
      <c r="F35" s="25"/>
      <c r="G35" s="25">
        <f>'CF Y1'!N38</f>
        <v>0</v>
      </c>
      <c r="H35" s="25"/>
      <c r="I35" s="25">
        <f>'CF Y2'!N38</f>
        <v>0</v>
      </c>
      <c r="O35" s="61"/>
      <c r="Q35" s="41"/>
    </row>
    <row r="36" spans="2:15" ht="12.75">
      <c r="B36" s="38" t="s">
        <v>46</v>
      </c>
      <c r="C36" s="38"/>
      <c r="D36" s="38"/>
      <c r="F36" s="25"/>
      <c r="G36" s="25">
        <f>'CF Y1'!N39/5+(O14/5)</f>
        <v>0</v>
      </c>
      <c r="H36" s="25"/>
      <c r="I36" s="25">
        <f>Q14/5+('CF Y2'!N39/5)</f>
        <v>0</v>
      </c>
      <c r="O36" s="58"/>
    </row>
    <row r="37" spans="2:19" ht="14.25" customHeight="1">
      <c r="B37" s="38"/>
      <c r="C37" s="38"/>
      <c r="D37" s="38"/>
      <c r="F37" s="25"/>
      <c r="G37" s="25"/>
      <c r="H37" s="25">
        <f>SUM(H20:H34)</f>
        <v>0</v>
      </c>
      <c r="I37" s="25"/>
      <c r="K37" s="12" t="s">
        <v>47</v>
      </c>
      <c r="O37" s="58"/>
      <c r="S37" s="39">
        <f>Q39</f>
        <v>0</v>
      </c>
    </row>
    <row r="38" spans="6:19" ht="13.5" customHeight="1">
      <c r="F38" s="25"/>
      <c r="G38" s="25"/>
      <c r="H38" s="25"/>
      <c r="I38" s="25"/>
      <c r="O38" s="58"/>
      <c r="S38" s="39">
        <f>Q40-'CF Y2'!N33</f>
        <v>-306.5567902869327</v>
      </c>
    </row>
    <row r="39" spans="2:20" ht="12.75">
      <c r="B39" s="30"/>
      <c r="C39" s="30"/>
      <c r="D39" s="30"/>
      <c r="E39" s="25"/>
      <c r="F39" s="25"/>
      <c r="G39" s="25"/>
      <c r="H39" s="25"/>
      <c r="I39" s="25"/>
      <c r="L39" s="12" t="s">
        <v>48</v>
      </c>
      <c r="O39" s="58">
        <v>0</v>
      </c>
      <c r="Q39" s="32">
        <f>O39+'CF Y1'!N12</f>
        <v>0</v>
      </c>
      <c r="S39" s="39">
        <f>Q41+H42</f>
        <v>-286.9764259259259</v>
      </c>
      <c r="T39" s="39">
        <f>Q39+'CF Y2'!N12</f>
        <v>0</v>
      </c>
    </row>
    <row r="40" spans="2:20" ht="15" customHeight="1">
      <c r="B40" s="30" t="s">
        <v>1</v>
      </c>
      <c r="C40" s="30"/>
      <c r="D40" s="30"/>
      <c r="E40" s="50"/>
      <c r="F40" s="25"/>
      <c r="G40" s="25">
        <f>SUM(G19:G37)</f>
        <v>286.9764259259259</v>
      </c>
      <c r="H40" s="25">
        <f>SUM(H19:H37)</f>
        <v>0</v>
      </c>
      <c r="I40" s="25">
        <f>SUM(I19:I37)</f>
        <v>306.5567902869327</v>
      </c>
      <c r="L40" s="12" t="s">
        <v>95</v>
      </c>
      <c r="O40" s="58">
        <v>0</v>
      </c>
      <c r="Q40" s="32">
        <f>'CF Y1'!N13-'CF Y1'!N36</f>
        <v>0</v>
      </c>
      <c r="R40" s="12"/>
      <c r="T40" s="39">
        <f>Q40+'CF Y2'!N13-'CF Y2'!N36</f>
        <v>0</v>
      </c>
    </row>
    <row r="41" spans="5:20" ht="14.25" customHeight="1">
      <c r="E41" s="12"/>
      <c r="F41" s="25"/>
      <c r="H41" s="25"/>
      <c r="I41" s="25"/>
      <c r="L41" s="12" t="s">
        <v>49</v>
      </c>
      <c r="O41" s="58">
        <v>0</v>
      </c>
      <c r="Q41" s="32">
        <f>O41+G45</f>
        <v>-286.9764259259259</v>
      </c>
      <c r="T41" s="39">
        <f>Q41+I45</f>
        <v>-593.5332162128586</v>
      </c>
    </row>
    <row r="42" spans="5:19" ht="20.25" customHeight="1" thickBot="1">
      <c r="E42" s="12"/>
      <c r="F42" s="25"/>
      <c r="H42" s="51">
        <f>H15-H37</f>
        <v>0</v>
      </c>
      <c r="I42" s="25"/>
      <c r="O42" s="58"/>
      <c r="R42" s="41"/>
      <c r="S42" s="49">
        <f>SUM(S37:S41)</f>
        <v>-593.5332162128586</v>
      </c>
    </row>
    <row r="43" spans="5:17" ht="12.75">
      <c r="E43" s="12"/>
      <c r="F43" s="25"/>
      <c r="H43" s="25"/>
      <c r="I43" s="25"/>
      <c r="O43" s="58"/>
      <c r="Q43" s="12"/>
    </row>
    <row r="44" spans="5:19" ht="12.75">
      <c r="E44" s="12"/>
      <c r="F44" s="12"/>
      <c r="G44" s="12"/>
      <c r="H44" s="25"/>
      <c r="I44" s="25"/>
      <c r="O44" s="58"/>
      <c r="S44" s="32">
        <f>S42-S33</f>
        <v>-2</v>
      </c>
    </row>
    <row r="45" spans="2:20" ht="13.5" thickBot="1">
      <c r="B45" s="52" t="s">
        <v>50</v>
      </c>
      <c r="C45" s="52"/>
      <c r="D45" s="52"/>
      <c r="E45" s="52"/>
      <c r="F45" s="51"/>
      <c r="G45" s="51">
        <f>G15-G40</f>
        <v>-286.9764259259259</v>
      </c>
      <c r="H45" s="51">
        <f>H15-H40</f>
        <v>0</v>
      </c>
      <c r="I45" s="51">
        <f>I15-I40</f>
        <v>-306.5567902869327</v>
      </c>
      <c r="O45" s="60">
        <f>SUM(O39:O44)</f>
        <v>0</v>
      </c>
      <c r="Q45" s="49">
        <f>SUM(Q39:Q44)</f>
        <v>-286.9764259259259</v>
      </c>
      <c r="T45" s="49">
        <f>SUM(T39:T44)</f>
        <v>-593.5332162128586</v>
      </c>
    </row>
    <row r="46" spans="5:9" ht="12.75">
      <c r="E46" s="12"/>
      <c r="F46" s="12"/>
      <c r="G46" s="12"/>
      <c r="H46" s="12"/>
      <c r="I46" s="12"/>
    </row>
    <row r="47" spans="5:20" ht="12.75">
      <c r="E47" s="12"/>
      <c r="F47" s="12"/>
      <c r="G47" s="12"/>
      <c r="H47" s="12"/>
      <c r="I47" s="12"/>
      <c r="Q47" s="32">
        <f>Q45-Q33</f>
        <v>-2</v>
      </c>
      <c r="T47" s="32">
        <f>T45-T33</f>
        <v>-2</v>
      </c>
    </row>
    <row r="48" spans="5:9" ht="12.75">
      <c r="E48" s="12"/>
      <c r="F48" s="25"/>
      <c r="G48" s="25"/>
      <c r="H48" s="12"/>
      <c r="I48" s="12"/>
    </row>
    <row r="49" spans="6:7" ht="12.75">
      <c r="F49" s="25"/>
      <c r="G49" s="25"/>
    </row>
    <row r="50" spans="6:7" ht="12.75">
      <c r="F50" s="12"/>
      <c r="G50" s="12"/>
    </row>
    <row r="51" spans="6:7" ht="12.75">
      <c r="F51" s="12"/>
      <c r="G51" s="12"/>
    </row>
    <row r="52" spans="6:7" ht="12.75">
      <c r="F52" s="25"/>
      <c r="G52" s="25"/>
    </row>
    <row r="53" spans="6:7" ht="12.75">
      <c r="F53" s="25"/>
      <c r="G53" s="25"/>
    </row>
    <row r="54" spans="6:7" ht="12.75">
      <c r="F54" s="25"/>
      <c r="G54" s="25"/>
    </row>
    <row r="55" spans="6:9" ht="12.75">
      <c r="F55" s="25"/>
      <c r="G55" s="25"/>
      <c r="H55" s="12"/>
      <c r="I55" s="12"/>
    </row>
    <row r="56" spans="6:7" ht="12.75">
      <c r="F56" s="25"/>
      <c r="G56" s="25"/>
    </row>
    <row r="57" spans="6:7" ht="12.75">
      <c r="F57" s="25"/>
      <c r="G57" s="25"/>
    </row>
    <row r="58" spans="6:7" ht="12.75">
      <c r="F58" s="12"/>
      <c r="G58" s="12"/>
    </row>
    <row r="59" ht="12.75">
      <c r="G59" s="12"/>
    </row>
    <row r="60" spans="6:7" ht="12.75">
      <c r="F60" s="12"/>
      <c r="G60" s="12"/>
    </row>
  </sheetData>
  <sheetProtection sheet="1"/>
  <printOptions gridLines="1" horizontalCentered="1"/>
  <pageMargins left="0.7480314960629921" right="0.7480314960629921" top="0.984251968503937" bottom="0.984251968503937" header="0.5118110236220472" footer="0.5118110236220472"/>
  <pageSetup fitToHeight="1" fitToWidth="1"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codeName="Sheet4"/>
  <dimension ref="C3:P5"/>
  <sheetViews>
    <sheetView zoomScalePageLayoutView="0" workbookViewId="0" topLeftCell="A3">
      <selection activeCell="N27" sqref="N27"/>
    </sheetView>
  </sheetViews>
  <sheetFormatPr defaultColWidth="8.8515625" defaultRowHeight="12.75"/>
  <cols>
    <col min="1" max="16384" width="8.8515625" style="12" customWidth="1"/>
  </cols>
  <sheetData>
    <row r="3" spans="4:16" ht="12.75">
      <c r="D3" s="11" t="str">
        <f>'CF Y1'!B5</f>
        <v>Aug</v>
      </c>
      <c r="E3" s="11" t="str">
        <f>'CF Y1'!C5</f>
        <v>Sep</v>
      </c>
      <c r="F3" s="11" t="str">
        <f>'CF Y1'!D5</f>
        <v>Oct</v>
      </c>
      <c r="G3" s="11" t="str">
        <f>'CF Y1'!E5</f>
        <v>Nov</v>
      </c>
      <c r="H3" s="11" t="str">
        <f>'CF Y1'!F5</f>
        <v>Dec</v>
      </c>
      <c r="I3" s="11" t="str">
        <f>'CF Y1'!G5</f>
        <v>Jan</v>
      </c>
      <c r="J3" s="11" t="str">
        <f>'CF Y1'!H5</f>
        <v>Feb</v>
      </c>
      <c r="K3" s="11" t="str">
        <f>'CF Y1'!I5</f>
        <v>Mar</v>
      </c>
      <c r="L3" s="11" t="str">
        <f>'CF Y1'!J5</f>
        <v>Apr</v>
      </c>
      <c r="M3" s="11" t="str">
        <f>'CF Y1'!K5</f>
        <v>May</v>
      </c>
      <c r="N3" s="11" t="str">
        <f>'CF Y1'!L5</f>
        <v>Jun</v>
      </c>
      <c r="O3" s="11" t="str">
        <f>'CF Y1'!M5</f>
        <v>Jul</v>
      </c>
      <c r="P3" s="11"/>
    </row>
    <row r="4" spans="3:15" ht="12.75">
      <c r="C4" s="12" t="str">
        <f>'CF Y1'!A7</f>
        <v>Sales</v>
      </c>
      <c r="D4" s="12">
        <f>'CF Y1'!B7</f>
        <v>0</v>
      </c>
      <c r="E4" s="12">
        <f>'CF Y1'!C7</f>
        <v>0</v>
      </c>
      <c r="F4" s="12">
        <f>'CF Y1'!D7</f>
        <v>0</v>
      </c>
      <c r="G4" s="12">
        <f>'CF Y1'!E7</f>
        <v>0</v>
      </c>
      <c r="H4" s="12">
        <f>'CF Y1'!F7</f>
        <v>0</v>
      </c>
      <c r="I4" s="12">
        <f>'CF Y1'!G7</f>
        <v>0</v>
      </c>
      <c r="J4" s="12">
        <f>'CF Y1'!H7</f>
        <v>0</v>
      </c>
      <c r="K4" s="12">
        <f>'CF Y1'!I7</f>
        <v>0</v>
      </c>
      <c r="L4" s="12">
        <f>'CF Y1'!J7</f>
        <v>0</v>
      </c>
      <c r="M4" s="12">
        <f>'CF Y1'!K7</f>
        <v>0</v>
      </c>
      <c r="N4" s="12">
        <f>'CF Y1'!L7</f>
        <v>0</v>
      </c>
      <c r="O4" s="12">
        <f>'CF Y1'!M7</f>
        <v>0</v>
      </c>
    </row>
    <row r="5" spans="3:16" ht="12.75">
      <c r="C5" s="22" t="s">
        <v>39</v>
      </c>
      <c r="D5" s="22">
        <f>'CF Y1'!B49</f>
        <v>2</v>
      </c>
      <c r="E5" s="22">
        <f>'CF Y1'!C49</f>
        <v>2</v>
      </c>
      <c r="F5" s="22">
        <f>'CF Y1'!D49</f>
        <v>-68</v>
      </c>
      <c r="G5" s="22">
        <f>'CF Y1'!E49</f>
        <v>-68</v>
      </c>
      <c r="H5" s="22">
        <f>'CF Y1'!F49</f>
        <v>-68</v>
      </c>
      <c r="I5" s="22">
        <f>'CF Y1'!G49</f>
        <v>-139.13333333333333</v>
      </c>
      <c r="J5" s="22">
        <f>'CF Y1'!H49</f>
        <v>-139.13333333333333</v>
      </c>
      <c r="K5" s="22">
        <f>'CF Y1'!I49</f>
        <v>-139.13333333333333</v>
      </c>
      <c r="L5" s="22">
        <f>'CF Y1'!J49</f>
        <v>-211.45222222222222</v>
      </c>
      <c r="M5" s="22">
        <f>'CF Y1'!K49</f>
        <v>-211.45222222222222</v>
      </c>
      <c r="N5" s="22">
        <f>'CF Y1'!L49</f>
        <v>-211.45222222222222</v>
      </c>
      <c r="O5" s="22">
        <f>'CF Y1'!M49</f>
        <v>-284.9764259259259</v>
      </c>
      <c r="P5" s="22"/>
    </row>
  </sheetData>
  <sheetProtection sheet="1"/>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G23"/>
  <sheetViews>
    <sheetView showGridLines="0" zoomScalePageLayoutView="0" workbookViewId="0" topLeftCell="A1">
      <selection activeCell="F5" sqref="F5:F22"/>
    </sheetView>
  </sheetViews>
  <sheetFormatPr defaultColWidth="8.8515625" defaultRowHeight="12.75"/>
  <cols>
    <col min="1" max="4" width="8.8515625" style="12" customWidth="1"/>
    <col min="5" max="5" width="9.140625" style="32" customWidth="1"/>
    <col min="6" max="16384" width="8.8515625" style="12" customWidth="1"/>
  </cols>
  <sheetData>
    <row r="1" ht="12.75">
      <c r="A1" s="10" t="str">
        <f>'CF Y1'!A1</f>
        <v>A.N.Other</v>
      </c>
    </row>
    <row r="3" ht="12.75">
      <c r="A3" s="10" t="s">
        <v>54</v>
      </c>
    </row>
    <row r="5" spans="3:6" ht="12.75">
      <c r="C5" s="12" t="s">
        <v>2</v>
      </c>
      <c r="F5" s="17">
        <f>'P &amp; L &amp; BS'!G9</f>
        <v>0</v>
      </c>
    </row>
    <row r="7" spans="3:6" ht="12.75">
      <c r="C7" s="12" t="s">
        <v>55</v>
      </c>
      <c r="F7" s="17">
        <f>'P &amp; L &amp; BS'!G19</f>
        <v>0</v>
      </c>
    </row>
    <row r="8" ht="12.75">
      <c r="F8" s="17"/>
    </row>
    <row r="9" spans="3:6" ht="12.75">
      <c r="C9" s="12" t="s">
        <v>56</v>
      </c>
      <c r="E9" s="12"/>
      <c r="F9" s="17">
        <f>'P &amp; L &amp; BS'!G11</f>
        <v>0</v>
      </c>
    </row>
    <row r="10" ht="12.75">
      <c r="F10" s="17"/>
    </row>
    <row r="11" spans="3:7" ht="12.75">
      <c r="C11" s="12" t="s">
        <v>57</v>
      </c>
      <c r="E11" s="12"/>
      <c r="F11" s="17">
        <f>F5-F7-F9</f>
        <v>0</v>
      </c>
      <c r="G11" s="53" t="e">
        <f>F11/F5</f>
        <v>#DIV/0!</v>
      </c>
    </row>
    <row r="12" ht="12.75">
      <c r="F12" s="17"/>
    </row>
    <row r="13" spans="3:6" ht="12.75">
      <c r="C13" s="12" t="s">
        <v>58</v>
      </c>
      <c r="F13" s="17">
        <f>'P &amp; L &amp; BS'!G40-'Break-Even'!F7</f>
        <v>286.9764259259259</v>
      </c>
    </row>
    <row r="14" ht="12.75">
      <c r="F14" s="17"/>
    </row>
    <row r="15" spans="3:6" ht="12.75">
      <c r="C15" s="12" t="s">
        <v>59</v>
      </c>
      <c r="F15" s="17">
        <f>'P &amp; L &amp; BS'!G45</f>
        <v>-286.9764259259259</v>
      </c>
    </row>
    <row r="16" ht="12.75">
      <c r="F16" s="17"/>
    </row>
    <row r="17" ht="12.75">
      <c r="F17" s="17"/>
    </row>
    <row r="18" spans="3:6" ht="12.75">
      <c r="C18" s="12" t="s">
        <v>60</v>
      </c>
      <c r="F18" s="17" t="e">
        <f>F13/G11</f>
        <v>#DIV/0!</v>
      </c>
    </row>
    <row r="19" ht="12.75">
      <c r="F19" s="17"/>
    </row>
    <row r="20" spans="3:6" ht="12.75">
      <c r="C20" s="12" t="s">
        <v>61</v>
      </c>
      <c r="F20" s="17" t="e">
        <f>F18/12</f>
        <v>#DIV/0!</v>
      </c>
    </row>
    <row r="21" ht="12.75">
      <c r="F21" s="17"/>
    </row>
    <row r="22" spans="3:7" ht="12.75">
      <c r="C22" s="12" t="s">
        <v>62</v>
      </c>
      <c r="F22" s="17" t="e">
        <f>F18/52</f>
        <v>#DIV/0!</v>
      </c>
      <c r="G22" s="17"/>
    </row>
    <row r="23" ht="12.75">
      <c r="F23" s="17"/>
    </row>
  </sheetData>
  <sheetProtection sheet="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R55"/>
  <sheetViews>
    <sheetView showGridLines="0" zoomScalePageLayoutView="0" workbookViewId="0" topLeftCell="A1">
      <pane ySplit="2" topLeftCell="A9" activePane="bottomLeft" state="frozen"/>
      <selection pane="topLeft" activeCell="A1" sqref="A1"/>
      <selection pane="bottomLeft" activeCell="E14" sqref="E14"/>
    </sheetView>
  </sheetViews>
  <sheetFormatPr defaultColWidth="8.8515625" defaultRowHeight="15.75" customHeight="1"/>
  <cols>
    <col min="1" max="1" width="8.8515625" style="12" customWidth="1"/>
    <col min="2" max="2" width="10.28125" style="12" customWidth="1"/>
    <col min="3" max="3" width="8.00390625" style="12" customWidth="1"/>
    <col min="4" max="4" width="14.421875" style="12" customWidth="1"/>
    <col min="5" max="5" width="9.7109375" style="17" bestFit="1" customWidth="1"/>
    <col min="6" max="6" width="9.28125" style="17" bestFit="1" customWidth="1"/>
    <col min="7" max="7" width="9.8515625" style="17" bestFit="1" customWidth="1"/>
    <col min="8" max="9" width="11.140625" style="17" bestFit="1" customWidth="1"/>
    <col min="10" max="13" width="9.8515625" style="17" bestFit="1" customWidth="1"/>
    <col min="14" max="16" width="11.140625" style="17" bestFit="1" customWidth="1"/>
    <col min="17" max="17" width="12.00390625" style="17" bestFit="1" customWidth="1"/>
    <col min="18" max="16384" width="8.8515625" style="12" customWidth="1"/>
  </cols>
  <sheetData>
    <row r="1" spans="1:3" ht="15.75" customHeight="1">
      <c r="A1" s="65" t="str">
        <f>'CF Y1'!A1</f>
        <v>A.N.Other</v>
      </c>
      <c r="B1" s="63"/>
      <c r="C1" s="65" t="s">
        <v>78</v>
      </c>
    </row>
    <row r="2" spans="1:17" ht="15.75" customHeight="1">
      <c r="A2" s="65" t="s">
        <v>80</v>
      </c>
      <c r="B2" s="63"/>
      <c r="C2" s="63"/>
      <c r="E2" s="16" t="str">
        <f>'CF Y1'!B5</f>
        <v>Aug</v>
      </c>
      <c r="F2" s="16" t="str">
        <f>'CF Y1'!C5</f>
        <v>Sep</v>
      </c>
      <c r="G2" s="16" t="str">
        <f>'CF Y1'!D5</f>
        <v>Oct</v>
      </c>
      <c r="H2" s="16" t="str">
        <f>'CF Y1'!E5</f>
        <v>Nov</v>
      </c>
      <c r="I2" s="16" t="str">
        <f>'CF Y1'!F5</f>
        <v>Dec</v>
      </c>
      <c r="J2" s="16" t="str">
        <f>'CF Y1'!G5</f>
        <v>Jan</v>
      </c>
      <c r="K2" s="16" t="str">
        <f>'CF Y1'!H5</f>
        <v>Feb</v>
      </c>
      <c r="L2" s="16" t="str">
        <f>'CF Y1'!I5</f>
        <v>Mar</v>
      </c>
      <c r="M2" s="16" t="str">
        <f>'CF Y1'!J5</f>
        <v>Apr</v>
      </c>
      <c r="N2" s="16" t="str">
        <f>'CF Y1'!K5</f>
        <v>May</v>
      </c>
      <c r="O2" s="16" t="str">
        <f>'CF Y1'!L5</f>
        <v>Jun</v>
      </c>
      <c r="P2" s="16" t="str">
        <f>'CF Y1'!M5</f>
        <v>Jul</v>
      </c>
      <c r="Q2" s="16" t="s">
        <v>1</v>
      </c>
    </row>
    <row r="3" spans="1:16" ht="15.75" customHeight="1">
      <c r="A3" s="63"/>
      <c r="B3" s="63"/>
      <c r="C3" s="63" t="s">
        <v>82</v>
      </c>
      <c r="E3" s="80"/>
      <c r="F3" s="80"/>
      <c r="G3" s="80"/>
      <c r="H3" s="80"/>
      <c r="I3" s="80"/>
      <c r="J3" s="80"/>
      <c r="K3" s="80"/>
      <c r="L3" s="80"/>
      <c r="M3" s="80"/>
      <c r="N3" s="80"/>
      <c r="O3" s="80"/>
      <c r="P3" s="80"/>
    </row>
    <row r="4" spans="1:17" ht="15.75" customHeight="1">
      <c r="A4" s="63"/>
      <c r="B4" s="63"/>
      <c r="C4" s="63"/>
      <c r="D4" s="12" t="s">
        <v>51</v>
      </c>
      <c r="E4" s="56">
        <v>0</v>
      </c>
      <c r="F4" s="56">
        <v>0</v>
      </c>
      <c r="G4" s="56">
        <v>0</v>
      </c>
      <c r="H4" s="56">
        <v>0</v>
      </c>
      <c r="I4" s="56">
        <v>0</v>
      </c>
      <c r="J4" s="56">
        <v>0</v>
      </c>
      <c r="K4" s="56">
        <v>0</v>
      </c>
      <c r="L4" s="56">
        <v>0</v>
      </c>
      <c r="M4" s="56">
        <v>0</v>
      </c>
      <c r="N4" s="56">
        <v>0</v>
      </c>
      <c r="O4" s="56">
        <v>0</v>
      </c>
      <c r="P4" s="56">
        <v>0</v>
      </c>
      <c r="Q4" s="17">
        <f>SUM(E4:P4)</f>
        <v>0</v>
      </c>
    </row>
    <row r="5" spans="1:16" s="55" customFormat="1" ht="15.75" customHeight="1">
      <c r="A5" s="62"/>
      <c r="B5" s="62"/>
      <c r="C5" s="62"/>
      <c r="D5" s="55" t="s">
        <v>114</v>
      </c>
      <c r="E5" s="62">
        <v>0</v>
      </c>
      <c r="F5" s="62">
        <v>0</v>
      </c>
      <c r="G5" s="62">
        <v>0</v>
      </c>
      <c r="H5" s="62">
        <v>0</v>
      </c>
      <c r="I5" s="62">
        <v>0</v>
      </c>
      <c r="J5" s="62">
        <v>0</v>
      </c>
      <c r="K5" s="62">
        <v>0</v>
      </c>
      <c r="L5" s="62">
        <v>0</v>
      </c>
      <c r="M5" s="62">
        <v>0</v>
      </c>
      <c r="N5" s="62">
        <v>0</v>
      </c>
      <c r="O5" s="62">
        <v>0</v>
      </c>
      <c r="P5" s="62">
        <v>0</v>
      </c>
    </row>
    <row r="6" spans="1:17" s="54" customFormat="1" ht="15.75" customHeight="1">
      <c r="A6" s="66"/>
      <c r="B6" s="66"/>
      <c r="C6" s="66"/>
      <c r="D6" s="54" t="s">
        <v>115</v>
      </c>
      <c r="E6" s="17">
        <f>E4*E5</f>
        <v>0</v>
      </c>
      <c r="F6" s="17">
        <f aca="true" t="shared" si="0" ref="F6:P6">F4*F5</f>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54">
        <f>SUM(E6:P6)</f>
        <v>0</v>
      </c>
    </row>
    <row r="7" spans="1:16" s="54" customFormat="1" ht="15.75" customHeight="1">
      <c r="A7" s="66"/>
      <c r="B7" s="66"/>
      <c r="C7" s="66"/>
      <c r="E7" s="17"/>
      <c r="F7" s="17"/>
      <c r="G7" s="17"/>
      <c r="H7" s="17"/>
      <c r="I7" s="17"/>
      <c r="J7" s="17"/>
      <c r="K7" s="17"/>
      <c r="L7" s="17"/>
      <c r="M7" s="17"/>
      <c r="N7" s="17"/>
      <c r="O7" s="17"/>
      <c r="P7" s="17"/>
    </row>
    <row r="8" spans="1:3" ht="15.75" customHeight="1">
      <c r="A8" s="63"/>
      <c r="B8" s="63"/>
      <c r="C8" s="63"/>
    </row>
    <row r="9" spans="1:17" ht="15.75" customHeight="1">
      <c r="A9" s="65"/>
      <c r="B9" s="63"/>
      <c r="C9" s="63"/>
      <c r="Q9" s="16" t="s">
        <v>1</v>
      </c>
    </row>
    <row r="10" spans="1:17" ht="15.75" customHeight="1">
      <c r="A10" s="65"/>
      <c r="B10" s="63"/>
      <c r="C10" s="63"/>
      <c r="E10" s="16"/>
      <c r="F10" s="16"/>
      <c r="G10" s="16"/>
      <c r="H10" s="16"/>
      <c r="I10" s="16"/>
      <c r="J10" s="16"/>
      <c r="K10" s="16"/>
      <c r="L10" s="16"/>
      <c r="M10" s="16"/>
      <c r="N10" s="16"/>
      <c r="O10" s="16"/>
      <c r="P10" s="16"/>
      <c r="Q10" s="16"/>
    </row>
    <row r="11" spans="1:16" ht="15.75" customHeight="1">
      <c r="A11" s="63"/>
      <c r="B11" s="63"/>
      <c r="C11" s="63" t="s">
        <v>94</v>
      </c>
      <c r="E11" s="80"/>
      <c r="F11" s="80"/>
      <c r="G11" s="80"/>
      <c r="H11" s="80"/>
      <c r="I11" s="80"/>
      <c r="J11" s="80"/>
      <c r="K11" s="80"/>
      <c r="L11" s="80"/>
      <c r="M11" s="80"/>
      <c r="N11" s="80"/>
      <c r="O11" s="80"/>
      <c r="P11" s="80"/>
    </row>
    <row r="12" spans="1:17" ht="15.75" customHeight="1">
      <c r="A12" s="63"/>
      <c r="B12" s="63"/>
      <c r="C12" s="63"/>
      <c r="D12" s="12" t="s">
        <v>51</v>
      </c>
      <c r="E12" s="56">
        <v>0</v>
      </c>
      <c r="F12" s="56">
        <v>0</v>
      </c>
      <c r="G12" s="56">
        <v>0</v>
      </c>
      <c r="H12" s="56">
        <v>0</v>
      </c>
      <c r="I12" s="56">
        <v>0</v>
      </c>
      <c r="J12" s="56">
        <v>0</v>
      </c>
      <c r="K12" s="56">
        <v>0</v>
      </c>
      <c r="L12" s="56">
        <v>0</v>
      </c>
      <c r="M12" s="56">
        <v>0</v>
      </c>
      <c r="N12" s="56">
        <v>0</v>
      </c>
      <c r="O12" s="56">
        <v>0</v>
      </c>
      <c r="P12" s="56">
        <v>0</v>
      </c>
      <c r="Q12" s="17">
        <f>SUM(E12:P12)</f>
        <v>0</v>
      </c>
    </row>
    <row r="13" spans="1:16" s="55" customFormat="1" ht="15.75" customHeight="1">
      <c r="A13" s="62"/>
      <c r="B13" s="62"/>
      <c r="C13" s="62"/>
      <c r="D13" s="55" t="s">
        <v>114</v>
      </c>
      <c r="E13" s="62">
        <v>0</v>
      </c>
      <c r="F13" s="62">
        <v>0</v>
      </c>
      <c r="G13" s="62">
        <v>0</v>
      </c>
      <c r="H13" s="62">
        <v>0</v>
      </c>
      <c r="I13" s="62">
        <v>0</v>
      </c>
      <c r="J13" s="62">
        <v>0</v>
      </c>
      <c r="K13" s="62">
        <v>0</v>
      </c>
      <c r="L13" s="62">
        <v>0</v>
      </c>
      <c r="M13" s="62">
        <v>0</v>
      </c>
      <c r="N13" s="62">
        <v>0</v>
      </c>
      <c r="O13" s="62">
        <v>0</v>
      </c>
      <c r="P13" s="62">
        <v>0</v>
      </c>
    </row>
    <row r="14" spans="1:17" s="32" customFormat="1" ht="15.75" customHeight="1">
      <c r="A14" s="58"/>
      <c r="B14" s="58"/>
      <c r="C14" s="58"/>
      <c r="D14" s="32" t="s">
        <v>115</v>
      </c>
      <c r="E14" s="32">
        <f>E12*E13</f>
        <v>0</v>
      </c>
      <c r="F14" s="32">
        <f aca="true" t="shared" si="1" ref="F14:P14">F12*F13</f>
        <v>0</v>
      </c>
      <c r="G14" s="32">
        <f t="shared" si="1"/>
        <v>0</v>
      </c>
      <c r="H14" s="32">
        <f t="shared" si="1"/>
        <v>0</v>
      </c>
      <c r="I14" s="32">
        <f t="shared" si="1"/>
        <v>0</v>
      </c>
      <c r="J14" s="32">
        <f t="shared" si="1"/>
        <v>0</v>
      </c>
      <c r="K14" s="32">
        <f t="shared" si="1"/>
        <v>0</v>
      </c>
      <c r="L14" s="32">
        <f t="shared" si="1"/>
        <v>0</v>
      </c>
      <c r="M14" s="32">
        <f t="shared" si="1"/>
        <v>0</v>
      </c>
      <c r="N14" s="32">
        <f t="shared" si="1"/>
        <v>0</v>
      </c>
      <c r="O14" s="32">
        <f t="shared" si="1"/>
        <v>0</v>
      </c>
      <c r="P14" s="32">
        <f t="shared" si="1"/>
        <v>0</v>
      </c>
      <c r="Q14" s="32">
        <f>SUM(E14:P14)</f>
        <v>0</v>
      </c>
    </row>
    <row r="15" spans="1:3" ht="15.75" customHeight="1">
      <c r="A15" s="63"/>
      <c r="B15" s="63"/>
      <c r="C15" s="63"/>
    </row>
    <row r="16" spans="1:3" ht="15.75" customHeight="1">
      <c r="A16" s="63"/>
      <c r="B16" s="63"/>
      <c r="C16" s="63"/>
    </row>
    <row r="17" spans="1:3" ht="15.75" customHeight="1">
      <c r="A17" s="63"/>
      <c r="B17" s="63"/>
      <c r="C17" s="63"/>
    </row>
    <row r="18" spans="1:3" ht="15.75" customHeight="1">
      <c r="A18" s="63"/>
      <c r="B18" s="63"/>
      <c r="C18" s="63"/>
    </row>
    <row r="19" spans="1:18" ht="15.75" customHeight="1">
      <c r="A19" s="65" t="s">
        <v>81</v>
      </c>
      <c r="B19" s="63"/>
      <c r="C19" s="63" t="s">
        <v>82</v>
      </c>
      <c r="E19" s="80"/>
      <c r="F19" s="80"/>
      <c r="G19" s="80"/>
      <c r="H19" s="80"/>
      <c r="I19" s="80"/>
      <c r="J19" s="80"/>
      <c r="K19" s="80"/>
      <c r="L19" s="80"/>
      <c r="M19" s="80"/>
      <c r="N19" s="80"/>
      <c r="O19" s="80"/>
      <c r="P19" s="80"/>
      <c r="R19" s="12">
        <v>1.05</v>
      </c>
    </row>
    <row r="20" spans="1:17" ht="15.75" customHeight="1">
      <c r="A20" s="63"/>
      <c r="B20" s="63"/>
      <c r="C20" s="63"/>
      <c r="D20" s="12" t="s">
        <v>51</v>
      </c>
      <c r="E20" s="63">
        <v>0</v>
      </c>
      <c r="F20" s="63">
        <v>0</v>
      </c>
      <c r="G20" s="63">
        <v>0</v>
      </c>
      <c r="H20" s="63">
        <v>0</v>
      </c>
      <c r="I20" s="63">
        <v>0</v>
      </c>
      <c r="J20" s="63">
        <v>0</v>
      </c>
      <c r="K20" s="63">
        <v>0</v>
      </c>
      <c r="L20" s="63">
        <v>0</v>
      </c>
      <c r="M20" s="63">
        <v>0</v>
      </c>
      <c r="N20" s="63">
        <v>0</v>
      </c>
      <c r="O20" s="63">
        <v>0</v>
      </c>
      <c r="P20" s="63">
        <v>0</v>
      </c>
      <c r="Q20" s="17">
        <f>SUM(E20:P20)</f>
        <v>0</v>
      </c>
    </row>
    <row r="21" spans="1:17" ht="15.75" customHeight="1">
      <c r="A21" s="63"/>
      <c r="B21" s="63"/>
      <c r="C21" s="62"/>
      <c r="D21" s="55" t="s">
        <v>114</v>
      </c>
      <c r="E21" s="64">
        <f>E5*1.05</f>
        <v>0</v>
      </c>
      <c r="F21" s="64">
        <f aca="true" t="shared" si="2" ref="F21:P21">F5*1.05</f>
        <v>0</v>
      </c>
      <c r="G21" s="64">
        <f t="shared" si="2"/>
        <v>0</v>
      </c>
      <c r="H21" s="64">
        <f t="shared" si="2"/>
        <v>0</v>
      </c>
      <c r="I21" s="64">
        <f t="shared" si="2"/>
        <v>0</v>
      </c>
      <c r="J21" s="64">
        <f t="shared" si="2"/>
        <v>0</v>
      </c>
      <c r="K21" s="64">
        <f t="shared" si="2"/>
        <v>0</v>
      </c>
      <c r="L21" s="64">
        <f t="shared" si="2"/>
        <v>0</v>
      </c>
      <c r="M21" s="64">
        <f t="shared" si="2"/>
        <v>0</v>
      </c>
      <c r="N21" s="64">
        <f t="shared" si="2"/>
        <v>0</v>
      </c>
      <c r="O21" s="64">
        <f t="shared" si="2"/>
        <v>0</v>
      </c>
      <c r="P21" s="64">
        <f t="shared" si="2"/>
        <v>0</v>
      </c>
      <c r="Q21" s="55"/>
    </row>
    <row r="22" spans="1:17" ht="15.75" customHeight="1">
      <c r="A22" s="63"/>
      <c r="B22" s="63"/>
      <c r="C22" s="66"/>
      <c r="D22" s="54" t="s">
        <v>53</v>
      </c>
      <c r="E22" s="17">
        <f aca="true" t="shared" si="3" ref="E22:P22">E20*E21</f>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7">
        <f t="shared" si="3"/>
        <v>0</v>
      </c>
      <c r="P22" s="17">
        <f t="shared" si="3"/>
        <v>0</v>
      </c>
      <c r="Q22" s="54">
        <f>SUM(E22:P22)</f>
        <v>0</v>
      </c>
    </row>
    <row r="23" spans="1:17" ht="15.75" customHeight="1">
      <c r="A23" s="63"/>
      <c r="B23" s="63"/>
      <c r="C23" s="66"/>
      <c r="D23" s="54"/>
      <c r="Q23" s="54"/>
    </row>
    <row r="24" spans="1:3" ht="15.75" customHeight="1">
      <c r="A24" s="63"/>
      <c r="B24" s="63"/>
      <c r="C24" s="63"/>
    </row>
    <row r="25" spans="1:17" ht="15.75" customHeight="1">
      <c r="A25" s="63"/>
      <c r="B25" s="63"/>
      <c r="C25" s="63"/>
      <c r="Q25" s="16" t="s">
        <v>1</v>
      </c>
    </row>
    <row r="26" spans="1:17" ht="15.75" customHeight="1">
      <c r="A26" s="63"/>
      <c r="B26" s="63"/>
      <c r="C26" s="63"/>
      <c r="E26" s="16"/>
      <c r="F26" s="16"/>
      <c r="G26" s="16"/>
      <c r="H26" s="16"/>
      <c r="I26" s="16"/>
      <c r="J26" s="16"/>
      <c r="K26" s="16"/>
      <c r="L26" s="16"/>
      <c r="M26" s="16"/>
      <c r="N26" s="16"/>
      <c r="O26" s="16"/>
      <c r="P26" s="16"/>
      <c r="Q26" s="16"/>
    </row>
    <row r="27" spans="1:16" ht="15.75" customHeight="1">
      <c r="A27" s="63"/>
      <c r="B27" s="63"/>
      <c r="C27" s="63" t="s">
        <v>94</v>
      </c>
      <c r="E27" s="80"/>
      <c r="F27" s="80"/>
      <c r="G27" s="80"/>
      <c r="H27" s="80"/>
      <c r="I27" s="80"/>
      <c r="J27" s="80"/>
      <c r="K27" s="80"/>
      <c r="L27" s="80"/>
      <c r="M27" s="80"/>
      <c r="N27" s="80"/>
      <c r="O27" s="80"/>
      <c r="P27" s="80"/>
    </row>
    <row r="28" spans="1:17" ht="15.75" customHeight="1">
      <c r="A28" s="63"/>
      <c r="B28" s="63"/>
      <c r="C28" s="63"/>
      <c r="D28" s="12" t="s">
        <v>51</v>
      </c>
      <c r="E28" s="56">
        <v>0</v>
      </c>
      <c r="F28" s="56">
        <v>0</v>
      </c>
      <c r="G28" s="56">
        <v>0</v>
      </c>
      <c r="H28" s="56">
        <v>0</v>
      </c>
      <c r="I28" s="56">
        <v>0</v>
      </c>
      <c r="J28" s="56">
        <v>0</v>
      </c>
      <c r="K28" s="56">
        <v>0</v>
      </c>
      <c r="L28" s="56">
        <v>0</v>
      </c>
      <c r="M28" s="56">
        <v>0</v>
      </c>
      <c r="N28" s="56">
        <v>0</v>
      </c>
      <c r="O28" s="56">
        <v>0</v>
      </c>
      <c r="P28" s="56">
        <v>0</v>
      </c>
      <c r="Q28" s="17">
        <f>SUM(E28:P28)</f>
        <v>0</v>
      </c>
    </row>
    <row r="29" spans="1:17" ht="15.75" customHeight="1">
      <c r="A29" s="63"/>
      <c r="B29" s="63"/>
      <c r="C29" s="62"/>
      <c r="D29" s="55" t="s">
        <v>52</v>
      </c>
      <c r="E29" s="64">
        <f>E13*1.05</f>
        <v>0</v>
      </c>
      <c r="F29" s="64">
        <f aca="true" t="shared" si="4" ref="F29:P29">F13*1.05</f>
        <v>0</v>
      </c>
      <c r="G29" s="64">
        <f t="shared" si="4"/>
        <v>0</v>
      </c>
      <c r="H29" s="64">
        <f t="shared" si="4"/>
        <v>0</v>
      </c>
      <c r="I29" s="64">
        <f t="shared" si="4"/>
        <v>0</v>
      </c>
      <c r="J29" s="64">
        <f t="shared" si="4"/>
        <v>0</v>
      </c>
      <c r="K29" s="64">
        <f t="shared" si="4"/>
        <v>0</v>
      </c>
      <c r="L29" s="64">
        <f t="shared" si="4"/>
        <v>0</v>
      </c>
      <c r="M29" s="64">
        <f t="shared" si="4"/>
        <v>0</v>
      </c>
      <c r="N29" s="64">
        <f t="shared" si="4"/>
        <v>0</v>
      </c>
      <c r="O29" s="64">
        <f t="shared" si="4"/>
        <v>0</v>
      </c>
      <c r="P29" s="64">
        <f t="shared" si="4"/>
        <v>0</v>
      </c>
      <c r="Q29" s="55"/>
    </row>
    <row r="30" spans="1:17" ht="15.75" customHeight="1">
      <c r="A30" s="63"/>
      <c r="B30" s="63"/>
      <c r="C30" s="58"/>
      <c r="D30" s="32" t="s">
        <v>53</v>
      </c>
      <c r="E30" s="32">
        <f aca="true" t="shared" si="5" ref="E30:P30">E28*E29</f>
        <v>0</v>
      </c>
      <c r="F30" s="32">
        <f t="shared" si="5"/>
        <v>0</v>
      </c>
      <c r="G30" s="32">
        <f t="shared" si="5"/>
        <v>0</v>
      </c>
      <c r="H30" s="32">
        <f t="shared" si="5"/>
        <v>0</v>
      </c>
      <c r="I30" s="32">
        <f t="shared" si="5"/>
        <v>0</v>
      </c>
      <c r="J30" s="32">
        <f t="shared" si="5"/>
        <v>0</v>
      </c>
      <c r="K30" s="32">
        <f t="shared" si="5"/>
        <v>0</v>
      </c>
      <c r="L30" s="32">
        <f t="shared" si="5"/>
        <v>0</v>
      </c>
      <c r="M30" s="32">
        <f t="shared" si="5"/>
        <v>0</v>
      </c>
      <c r="N30" s="32">
        <f t="shared" si="5"/>
        <v>0</v>
      </c>
      <c r="O30" s="32">
        <f t="shared" si="5"/>
        <v>0</v>
      </c>
      <c r="P30" s="32">
        <f t="shared" si="5"/>
        <v>0</v>
      </c>
      <c r="Q30" s="32">
        <f>SUM(E30:P30)</f>
        <v>0</v>
      </c>
    </row>
    <row r="31" spans="1:3" ht="15.75" customHeight="1">
      <c r="A31" s="63"/>
      <c r="B31" s="63"/>
      <c r="C31" s="63"/>
    </row>
    <row r="32" spans="1:3" ht="15.75" customHeight="1">
      <c r="A32" s="63"/>
      <c r="B32" s="63"/>
      <c r="C32" s="63"/>
    </row>
    <row r="33" spans="1:3" ht="15.75" customHeight="1">
      <c r="A33" s="63"/>
      <c r="B33" s="63"/>
      <c r="C33" s="63"/>
    </row>
    <row r="34" spans="1:3" ht="15.75" customHeight="1">
      <c r="A34" s="63"/>
      <c r="B34" s="63"/>
      <c r="C34" s="63"/>
    </row>
    <row r="35" spans="1:3" ht="15.75" customHeight="1">
      <c r="A35" s="63"/>
      <c r="B35" s="63"/>
      <c r="C35" s="63"/>
    </row>
    <row r="36" spans="1:3" ht="15.75" customHeight="1">
      <c r="A36" s="63"/>
      <c r="B36" s="63"/>
      <c r="C36" s="63"/>
    </row>
    <row r="37" spans="1:3" ht="15.75" customHeight="1">
      <c r="A37" s="63"/>
      <c r="B37" s="63"/>
      <c r="C37" s="63"/>
    </row>
    <row r="38" spans="1:3" ht="15.75" customHeight="1">
      <c r="A38" s="63"/>
      <c r="B38" s="63"/>
      <c r="C38" s="63"/>
    </row>
    <row r="39" spans="1:3" ht="15.75" customHeight="1">
      <c r="A39" s="63"/>
      <c r="B39" s="63"/>
      <c r="C39" s="63"/>
    </row>
    <row r="40" spans="1:3" ht="15.75" customHeight="1">
      <c r="A40" s="63"/>
      <c r="B40" s="63"/>
      <c r="C40" s="63"/>
    </row>
    <row r="41" spans="1:3" ht="15.75" customHeight="1">
      <c r="A41" s="63"/>
      <c r="B41" s="63"/>
      <c r="C41" s="63"/>
    </row>
    <row r="42" spans="1:3" ht="15.75" customHeight="1">
      <c r="A42" s="63"/>
      <c r="B42" s="63"/>
      <c r="C42" s="63"/>
    </row>
    <row r="43" spans="1:3" ht="15.75" customHeight="1">
      <c r="A43" s="63"/>
      <c r="B43" s="63"/>
      <c r="C43" s="63"/>
    </row>
    <row r="44" spans="1:3" ht="15.75" customHeight="1">
      <c r="A44" s="63"/>
      <c r="B44" s="63"/>
      <c r="C44" s="63"/>
    </row>
    <row r="45" spans="1:3" ht="15.75" customHeight="1">
      <c r="A45" s="63"/>
      <c r="B45" s="63"/>
      <c r="C45" s="63"/>
    </row>
    <row r="46" spans="1:3" ht="15.75" customHeight="1">
      <c r="A46" s="63"/>
      <c r="B46" s="63"/>
      <c r="C46" s="63"/>
    </row>
    <row r="47" spans="1:3" ht="15.75" customHeight="1">
      <c r="A47" s="63"/>
      <c r="B47" s="63"/>
      <c r="C47" s="63"/>
    </row>
    <row r="48" spans="1:3" ht="15.75" customHeight="1">
      <c r="A48" s="63"/>
      <c r="B48" s="63"/>
      <c r="C48" s="63"/>
    </row>
    <row r="49" spans="1:3" ht="15.75" customHeight="1">
      <c r="A49" s="63"/>
      <c r="B49" s="63"/>
      <c r="C49" s="63"/>
    </row>
    <row r="50" spans="1:3" ht="15.75" customHeight="1">
      <c r="A50" s="63"/>
      <c r="B50" s="63"/>
      <c r="C50" s="63"/>
    </row>
    <row r="51" spans="1:3" ht="15.75" customHeight="1">
      <c r="A51" s="63"/>
      <c r="B51" s="63"/>
      <c r="C51" s="63"/>
    </row>
    <row r="52" spans="1:3" ht="15.75" customHeight="1">
      <c r="A52" s="63"/>
      <c r="B52" s="63"/>
      <c r="C52" s="63"/>
    </row>
    <row r="53" spans="1:3" ht="15.75" customHeight="1">
      <c r="A53" s="63"/>
      <c r="B53" s="63"/>
      <c r="C53" s="63"/>
    </row>
    <row r="54" spans="1:3" ht="15.75" customHeight="1">
      <c r="A54" s="63"/>
      <c r="B54" s="63"/>
      <c r="C54" s="63"/>
    </row>
    <row r="55" spans="1:3" ht="15.75" customHeight="1">
      <c r="A55" s="63"/>
      <c r="B55" s="63"/>
      <c r="C55" s="63"/>
    </row>
  </sheetData>
  <sheetProtection sheet="1"/>
  <mergeCells count="16">
    <mergeCell ref="E11:G11"/>
    <mergeCell ref="H11:J11"/>
    <mergeCell ref="K11:M11"/>
    <mergeCell ref="N11:P11"/>
    <mergeCell ref="E3:G3"/>
    <mergeCell ref="H3:J3"/>
    <mergeCell ref="K3:M3"/>
    <mergeCell ref="N3:P3"/>
    <mergeCell ref="E27:G27"/>
    <mergeCell ref="H27:J27"/>
    <mergeCell ref="K27:M27"/>
    <mergeCell ref="N27:P27"/>
    <mergeCell ref="E19:G19"/>
    <mergeCell ref="H19:J19"/>
    <mergeCell ref="K19:M19"/>
    <mergeCell ref="N19:P19"/>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5"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B1:J16"/>
  <sheetViews>
    <sheetView tabSelected="1" zoomScalePageLayoutView="0" workbookViewId="0" topLeftCell="A1">
      <selection activeCell="B2" sqref="B2"/>
    </sheetView>
  </sheetViews>
  <sheetFormatPr defaultColWidth="9.140625" defaultRowHeight="12.75"/>
  <sheetData>
    <row r="1" spans="2:10" ht="23.25" thickTop="1">
      <c r="B1" s="73" t="s">
        <v>116</v>
      </c>
      <c r="C1" s="74"/>
      <c r="D1" s="74"/>
      <c r="E1" s="74"/>
      <c r="F1" s="74"/>
      <c r="G1" s="74"/>
      <c r="H1" s="74"/>
      <c r="I1" s="74"/>
      <c r="J1" s="74"/>
    </row>
    <row r="2" spans="2:10" ht="18.75">
      <c r="B2" s="79" t="s">
        <v>117</v>
      </c>
      <c r="C2" s="78"/>
      <c r="D2" s="78"/>
      <c r="E2" s="78"/>
      <c r="F2" s="78"/>
      <c r="G2" s="78"/>
      <c r="H2" s="78"/>
      <c r="I2" s="78"/>
      <c r="J2" s="78"/>
    </row>
    <row r="3" spans="2:10" ht="18.75">
      <c r="B3" s="76" t="s">
        <v>113</v>
      </c>
      <c r="C3" s="75"/>
      <c r="D3" s="75"/>
      <c r="E3" s="75"/>
      <c r="F3" s="75"/>
      <c r="G3" s="75"/>
      <c r="H3" s="75"/>
      <c r="I3" s="75"/>
      <c r="J3" s="75"/>
    </row>
    <row r="4" spans="2:9" ht="18.75">
      <c r="B4" s="76" t="s">
        <v>100</v>
      </c>
      <c r="C4" s="77"/>
      <c r="D4" s="77"/>
      <c r="E4" s="77"/>
      <c r="F4" s="77"/>
      <c r="G4" s="77"/>
      <c r="H4" s="77"/>
      <c r="I4" s="77"/>
    </row>
    <row r="5" spans="2:9" ht="18.75">
      <c r="B5" s="76" t="s">
        <v>101</v>
      </c>
      <c r="C5" s="77"/>
      <c r="D5" s="77"/>
      <c r="E5" s="77"/>
      <c r="F5" s="77"/>
      <c r="G5" s="77"/>
      <c r="H5" s="77"/>
      <c r="I5" s="77"/>
    </row>
    <row r="6" spans="2:9" ht="18.75">
      <c r="B6" s="76" t="s">
        <v>102</v>
      </c>
      <c r="C6" s="77"/>
      <c r="D6" s="77"/>
      <c r="E6" s="77"/>
      <c r="F6" s="77"/>
      <c r="G6" s="77"/>
      <c r="H6" s="77"/>
      <c r="I6" s="77"/>
    </row>
    <row r="7" spans="2:9" ht="18.75">
      <c r="B7" s="76" t="s">
        <v>108</v>
      </c>
      <c r="C7" s="75"/>
      <c r="D7" s="77"/>
      <c r="E7" s="77"/>
      <c r="F7" s="77"/>
      <c r="G7" s="77"/>
      <c r="H7" s="77"/>
      <c r="I7" s="77"/>
    </row>
    <row r="8" spans="2:9" ht="18.75">
      <c r="B8" s="76" t="s">
        <v>109</v>
      </c>
      <c r="C8" s="75"/>
      <c r="D8" s="77"/>
      <c r="E8" s="77"/>
      <c r="F8" s="77"/>
      <c r="G8" s="77"/>
      <c r="H8" s="77"/>
      <c r="I8" s="77"/>
    </row>
    <row r="9" spans="2:9" ht="18.75">
      <c r="B9" s="76" t="s">
        <v>103</v>
      </c>
      <c r="C9" s="77"/>
      <c r="D9" s="77"/>
      <c r="E9" s="77"/>
      <c r="F9" s="77"/>
      <c r="G9" s="77"/>
      <c r="H9" s="77"/>
      <c r="I9" s="77"/>
    </row>
    <row r="10" spans="2:9" ht="18.75">
      <c r="B10" s="76" t="s">
        <v>104</v>
      </c>
      <c r="C10" s="77"/>
      <c r="D10" s="77"/>
      <c r="E10" s="77"/>
      <c r="F10" s="77"/>
      <c r="G10" s="77"/>
      <c r="H10" s="77"/>
      <c r="I10" s="77"/>
    </row>
    <row r="11" spans="2:9" ht="18.75">
      <c r="B11" s="76" t="s">
        <v>110</v>
      </c>
      <c r="C11" s="77"/>
      <c r="D11" s="77"/>
      <c r="E11" s="77"/>
      <c r="F11" s="75"/>
      <c r="G11" s="75"/>
      <c r="H11" s="77"/>
      <c r="I11" s="77"/>
    </row>
    <row r="12" spans="2:9" ht="18.75">
      <c r="B12" s="76" t="s">
        <v>105</v>
      </c>
      <c r="C12" s="77"/>
      <c r="D12" s="77"/>
      <c r="E12" s="77"/>
      <c r="F12" s="77"/>
      <c r="G12" s="77"/>
      <c r="H12" s="77"/>
      <c r="I12" s="77"/>
    </row>
    <row r="13" spans="2:9" ht="18.75">
      <c r="B13" s="76" t="s">
        <v>106</v>
      </c>
      <c r="C13" s="77"/>
      <c r="D13" s="77"/>
      <c r="E13" s="77"/>
      <c r="F13" s="77"/>
      <c r="G13" s="77"/>
      <c r="H13" s="77"/>
      <c r="I13" s="77"/>
    </row>
    <row r="14" spans="2:9" ht="18.75">
      <c r="B14" s="76" t="s">
        <v>111</v>
      </c>
      <c r="C14" s="75"/>
      <c r="D14" s="75"/>
      <c r="E14" s="77"/>
      <c r="F14" s="77"/>
      <c r="G14" s="77"/>
      <c r="H14" s="77"/>
      <c r="I14" s="77"/>
    </row>
    <row r="15" spans="2:9" ht="18.75">
      <c r="B15" s="76" t="s">
        <v>112</v>
      </c>
      <c r="C15" s="77"/>
      <c r="D15" s="77"/>
      <c r="E15" s="77"/>
      <c r="F15" s="77"/>
      <c r="G15" s="77"/>
      <c r="H15" s="77"/>
      <c r="I15" s="77"/>
    </row>
    <row r="16" spans="2:9" ht="18.75">
      <c r="B16" s="76" t="s">
        <v>107</v>
      </c>
      <c r="C16" s="75"/>
      <c r="D16" s="75"/>
      <c r="E16" s="75"/>
      <c r="F16" s="75"/>
      <c r="G16" s="75"/>
      <c r="H16" s="75"/>
      <c r="I16" s="75"/>
    </row>
  </sheetData>
  <sheetProtection/>
  <printOptions/>
  <pageMargins left="0.7" right="0.7" top="0.75" bottom="0.75" header="0.3" footer="0.3"/>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 2000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 2000 Licensed User</dc:creator>
  <cp:keywords/>
  <dc:description/>
  <cp:lastModifiedBy>Sandra</cp:lastModifiedBy>
  <cp:lastPrinted>2009-03-26T15:49:45Z</cp:lastPrinted>
  <dcterms:created xsi:type="dcterms:W3CDTF">1996-05-09T00:34:14Z</dcterms:created>
  <dcterms:modified xsi:type="dcterms:W3CDTF">2014-04-01T13:37:45Z</dcterms:modified>
  <cp:category/>
  <cp:version/>
  <cp:contentType/>
  <cp:contentStatus/>
</cp:coreProperties>
</file>